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Korisnik\OneDrive\Radna površina\IZVRŠENJA PLANA\POLUGODIŠNJI IZVJEŠTAJ 2026\"/>
    </mc:Choice>
  </mc:AlternateContent>
  <xr:revisionPtr revIDLastSave="0" documentId="13_ncr:1_{CA2C7B4B-5779-4E47-A345-9E43251CB12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ažetak" sheetId="2" r:id="rId1"/>
    <sheet name="Račun prihoda i rashoda" sheetId="3" r:id="rId2"/>
    <sheet name="Račun financiranja" sheetId="4" r:id="rId3"/>
    <sheet name="Posebni dio" sheetId="5" r:id="rId4"/>
  </sheets>
  <definedNames>
    <definedName name="__S0A_Master_DS__X" localSheetId="0">Sažetak!$A$8:$F$26</definedName>
    <definedName name="__S0A_Naslov_DS__" localSheetId="0">Sažetak!$A$1:$F$7</definedName>
    <definedName name="__S1A_G01_DS__X" localSheetId="2">'Račun financiranja'!#REF!</definedName>
    <definedName name="__S1A_G01_DS__X" localSheetId="1">'Račun prihoda i rashoda'!$A$7:$F$30</definedName>
    <definedName name="__S1A_G02_DS__X" localSheetId="2">'Račun financiranja'!#REF!</definedName>
    <definedName name="__S1A_G02_DS__X" localSheetId="1">'Račun prihoda i rashoda'!$A$8:$F$10</definedName>
    <definedName name="__S1A_G03_DS__X" localSheetId="2">'Račun financiranja'!#REF!</definedName>
    <definedName name="__S1A_G03_DS__X" localSheetId="1">'Račun prihoda i rashoda'!$A$9:$F$10</definedName>
    <definedName name="__S1A_Master_DS__X" localSheetId="2">'Račun financiranja'!#REF!</definedName>
    <definedName name="__S1A_Master_DS__X" localSheetId="1">'Račun prihoda i rashoda'!$A$10:$F$10</definedName>
    <definedName name="__S1A_Naslov_DS__" localSheetId="2">'Račun financiranja'!$A$1:$F$6</definedName>
    <definedName name="__S1A_Naslov_DS__" localSheetId="1">'Račun prihoda i rashoda'!$A$1:$F$6</definedName>
    <definedName name="__S2A_G01_DS__X" localSheetId="3">'Posebni dio'!$A$6:$D$7</definedName>
    <definedName name="__S2A_Master_DS__X" localSheetId="3">'Posebni dio'!$A$7:$D$7</definedName>
    <definedName name="__S2A_Naslov_DS__" localSheetId="3">'Posebni dio'!$A$1:$D$5</definedName>
    <definedName name="S0A_RedoviSveuk" localSheetId="0">Sažetak!#REF!</definedName>
    <definedName name="S0A_Ver1" localSheetId="0">Sažetak!$A$8:$F$26</definedName>
    <definedName name="S1A_RedoviSveuk" localSheetId="2">'Račun financiranja'!$A$7:$F$7</definedName>
    <definedName name="S1A_RedoviSveuk" localSheetId="1">'Račun prihoda i rashoda'!$A$31:$F$31</definedName>
    <definedName name="S2A_RedoviSveuk" localSheetId="3">'Posebni dio'!$A$8:$D$8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7" i="3" l="1"/>
  <c r="F86" i="3"/>
  <c r="E86" i="3"/>
  <c r="F85" i="3"/>
  <c r="E85" i="3"/>
  <c r="B85" i="3"/>
  <c r="D108" i="5"/>
  <c r="D107" i="5"/>
  <c r="C107" i="5"/>
  <c r="D106" i="5"/>
  <c r="C106" i="5"/>
  <c r="D105" i="5"/>
  <c r="D104" i="5"/>
  <c r="C103" i="5"/>
  <c r="C100" i="5" s="1"/>
  <c r="D100" i="5" s="1"/>
  <c r="D102" i="5"/>
  <c r="C101" i="5"/>
  <c r="D101" i="5" s="1"/>
  <c r="D99" i="5"/>
  <c r="D98" i="5"/>
  <c r="D97" i="5"/>
  <c r="D96" i="5"/>
  <c r="C95" i="5"/>
  <c r="D95" i="5" s="1"/>
  <c r="C94" i="5"/>
  <c r="D94" i="5" s="1"/>
  <c r="D93" i="5"/>
  <c r="D92" i="5"/>
  <c r="C91" i="5"/>
  <c r="D91" i="5" s="1"/>
  <c r="D90" i="5"/>
  <c r="D89" i="5"/>
  <c r="C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C69" i="5"/>
  <c r="D69" i="5" s="1"/>
  <c r="D66" i="5"/>
  <c r="C65" i="5"/>
  <c r="C57" i="5" s="1"/>
  <c r="D57" i="5" s="1"/>
  <c r="D64" i="5"/>
  <c r="D63" i="5"/>
  <c r="D62" i="5"/>
  <c r="D61" i="5"/>
  <c r="D60" i="5"/>
  <c r="D59" i="5"/>
  <c r="C58" i="5"/>
  <c r="D58" i="5" s="1"/>
  <c r="C56" i="5"/>
  <c r="D56" i="5" s="1"/>
  <c r="D55" i="5"/>
  <c r="C54" i="5"/>
  <c r="D54" i="5" s="1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C34" i="5"/>
  <c r="D34" i="5" s="1"/>
  <c r="D33" i="5"/>
  <c r="D32" i="5"/>
  <c r="D31" i="5"/>
  <c r="D30" i="5"/>
  <c r="C29" i="5"/>
  <c r="D29" i="5" s="1"/>
  <c r="C17" i="5"/>
  <c r="D17" i="5" s="1"/>
  <c r="C8" i="5"/>
  <c r="B8" i="5"/>
  <c r="D7" i="5"/>
  <c r="C6" i="5"/>
  <c r="B6" i="5"/>
  <c r="D6" i="5" s="1"/>
  <c r="C5" i="5"/>
  <c r="D5" i="5" s="1"/>
  <c r="B5" i="5"/>
  <c r="E30" i="4"/>
  <c r="D30" i="4"/>
  <c r="C30" i="4"/>
  <c r="F30" i="4" s="1"/>
  <c r="B30" i="4"/>
  <c r="E29" i="4"/>
  <c r="D29" i="4"/>
  <c r="F29" i="4" s="1"/>
  <c r="C29" i="4"/>
  <c r="B29" i="4"/>
  <c r="F24" i="4"/>
  <c r="D24" i="4"/>
  <c r="C24" i="4"/>
  <c r="B24" i="4"/>
  <c r="E24" i="4" s="1"/>
  <c r="E23" i="4"/>
  <c r="D23" i="4"/>
  <c r="F23" i="4" s="1"/>
  <c r="C23" i="4"/>
  <c r="B23" i="4"/>
  <c r="F13" i="4"/>
  <c r="E13" i="4"/>
  <c r="D13" i="4"/>
  <c r="B13" i="4"/>
  <c r="D12" i="4"/>
  <c r="E12" i="4" s="1"/>
  <c r="B12" i="4"/>
  <c r="F7" i="4"/>
  <c r="E7" i="4"/>
  <c r="D7" i="4"/>
  <c r="B7" i="4"/>
  <c r="D6" i="4"/>
  <c r="E6" i="4" s="1"/>
  <c r="B6" i="4"/>
  <c r="D139" i="3"/>
  <c r="F139" i="3" s="1"/>
  <c r="C139" i="3"/>
  <c r="B139" i="3"/>
  <c r="E139" i="3" s="1"/>
  <c r="F138" i="3"/>
  <c r="E138" i="3"/>
  <c r="D137" i="3"/>
  <c r="C137" i="3"/>
  <c r="F137" i="3" s="1"/>
  <c r="B137" i="3"/>
  <c r="E137" i="3" s="1"/>
  <c r="D136" i="3"/>
  <c r="C136" i="3"/>
  <c r="B136" i="3"/>
  <c r="F125" i="3"/>
  <c r="E125" i="3"/>
  <c r="D124" i="3"/>
  <c r="C124" i="3"/>
  <c r="F124" i="3" s="1"/>
  <c r="B124" i="3"/>
  <c r="E124" i="3" s="1"/>
  <c r="F123" i="3"/>
  <c r="E123" i="3"/>
  <c r="D122" i="3"/>
  <c r="C122" i="3"/>
  <c r="F122" i="3" s="1"/>
  <c r="B122" i="3"/>
  <c r="E122" i="3" s="1"/>
  <c r="F121" i="3"/>
  <c r="E121" i="3"/>
  <c r="D120" i="3"/>
  <c r="C120" i="3"/>
  <c r="F120" i="3" s="1"/>
  <c r="B120" i="3"/>
  <c r="F119" i="3"/>
  <c r="E119" i="3"/>
  <c r="D118" i="3"/>
  <c r="D126" i="3" s="1"/>
  <c r="C118" i="3"/>
  <c r="B118" i="3"/>
  <c r="B126" i="3" s="1"/>
  <c r="F117" i="3"/>
  <c r="E117" i="3"/>
  <c r="D116" i="3"/>
  <c r="C116" i="3"/>
  <c r="B116" i="3"/>
  <c r="E116" i="3" s="1"/>
  <c r="E115" i="3"/>
  <c r="D115" i="3"/>
  <c r="C115" i="3"/>
  <c r="F115" i="3" s="1"/>
  <c r="B115" i="3"/>
  <c r="F109" i="3"/>
  <c r="E109" i="3"/>
  <c r="E108" i="3"/>
  <c r="D108" i="3"/>
  <c r="C108" i="3"/>
  <c r="F108" i="3" s="1"/>
  <c r="B108" i="3"/>
  <c r="F107" i="3"/>
  <c r="E107" i="3"/>
  <c r="F106" i="3"/>
  <c r="D106" i="3"/>
  <c r="C106" i="3"/>
  <c r="B106" i="3"/>
  <c r="E106" i="3" s="1"/>
  <c r="F105" i="3"/>
  <c r="E105" i="3"/>
  <c r="D104" i="3"/>
  <c r="C104" i="3"/>
  <c r="B104" i="3"/>
  <c r="E104" i="3" s="1"/>
  <c r="F103" i="3"/>
  <c r="E103" i="3"/>
  <c r="D102" i="3"/>
  <c r="D110" i="3" s="1"/>
  <c r="C102" i="3"/>
  <c r="B102" i="3"/>
  <c r="F101" i="3"/>
  <c r="E101" i="3"/>
  <c r="D100" i="3"/>
  <c r="C100" i="3"/>
  <c r="B100" i="3"/>
  <c r="E100" i="3" s="1"/>
  <c r="F99" i="3"/>
  <c r="E99" i="3"/>
  <c r="D98" i="3"/>
  <c r="F98" i="3" s="1"/>
  <c r="C98" i="3"/>
  <c r="B98" i="3"/>
  <c r="E98" i="3" s="1"/>
  <c r="D97" i="3"/>
  <c r="E97" i="3" s="1"/>
  <c r="C97" i="3"/>
  <c r="B97" i="3"/>
  <c r="F84" i="3"/>
  <c r="E84" i="3"/>
  <c r="F83" i="3"/>
  <c r="E83" i="3"/>
  <c r="F82" i="3"/>
  <c r="D82" i="3"/>
  <c r="B82" i="3"/>
  <c r="E82" i="3" s="1"/>
  <c r="F81" i="3"/>
  <c r="D81" i="3"/>
  <c r="E81" i="3"/>
  <c r="D80" i="3"/>
  <c r="F80" i="3" s="1"/>
  <c r="E80" i="3"/>
  <c r="F79" i="3"/>
  <c r="E79" i="3"/>
  <c r="F78" i="3"/>
  <c r="E78" i="3"/>
  <c r="F77" i="3"/>
  <c r="D77" i="3"/>
  <c r="B77" i="3"/>
  <c r="E77" i="3" s="1"/>
  <c r="D76" i="3"/>
  <c r="F76" i="3" s="1"/>
  <c r="B76" i="3"/>
  <c r="F75" i="3"/>
  <c r="E75" i="3"/>
  <c r="F74" i="3"/>
  <c r="E74" i="3"/>
  <c r="F73" i="3"/>
  <c r="E73" i="3"/>
  <c r="F72" i="3"/>
  <c r="E72" i="3"/>
  <c r="F71" i="3"/>
  <c r="E71" i="3"/>
  <c r="F70" i="3"/>
  <c r="D70" i="3"/>
  <c r="B70" i="3"/>
  <c r="E70" i="3" s="1"/>
  <c r="F69" i="3"/>
  <c r="E69" i="3"/>
  <c r="F68" i="3"/>
  <c r="D68" i="3"/>
  <c r="B68" i="3"/>
  <c r="F67" i="3"/>
  <c r="E67" i="3"/>
  <c r="F66" i="3"/>
  <c r="E66" i="3"/>
  <c r="F65" i="3"/>
  <c r="E65" i="3"/>
  <c r="F64" i="3"/>
  <c r="E64" i="3"/>
  <c r="F63" i="3"/>
  <c r="E63" i="3"/>
  <c r="F62" i="3"/>
  <c r="E62" i="3"/>
  <c r="F61" i="3"/>
  <c r="E61" i="3"/>
  <c r="F60" i="3"/>
  <c r="E60" i="3"/>
  <c r="F59" i="3"/>
  <c r="E59" i="3"/>
  <c r="F58" i="3"/>
  <c r="D58" i="3"/>
  <c r="B58" i="3"/>
  <c r="E58" i="3" s="1"/>
  <c r="F57" i="3"/>
  <c r="E57" i="3"/>
  <c r="F56" i="3"/>
  <c r="E56" i="3"/>
  <c r="F55" i="3"/>
  <c r="E55" i="3"/>
  <c r="F54" i="3"/>
  <c r="E54" i="3"/>
  <c r="F53" i="3"/>
  <c r="E53" i="3"/>
  <c r="F52" i="3"/>
  <c r="D52" i="3"/>
  <c r="B52" i="3"/>
  <c r="F51" i="3"/>
  <c r="E51" i="3"/>
  <c r="F50" i="3"/>
  <c r="E50" i="3"/>
  <c r="F49" i="3"/>
  <c r="E49" i="3"/>
  <c r="F48" i="3"/>
  <c r="E48" i="3"/>
  <c r="F47" i="3"/>
  <c r="D47" i="3"/>
  <c r="B47" i="3"/>
  <c r="E47" i="3" s="1"/>
  <c r="F45" i="3"/>
  <c r="E45" i="3"/>
  <c r="F44" i="3"/>
  <c r="D44" i="3"/>
  <c r="D38" i="3" s="1"/>
  <c r="F38" i="3" s="1"/>
  <c r="B44" i="3"/>
  <c r="F43" i="3"/>
  <c r="E43" i="3"/>
  <c r="F42" i="3"/>
  <c r="D42" i="3"/>
  <c r="B42" i="3"/>
  <c r="E42" i="3" s="1"/>
  <c r="F41" i="3"/>
  <c r="E41" i="3"/>
  <c r="F40" i="3"/>
  <c r="E40" i="3"/>
  <c r="F39" i="3"/>
  <c r="D39" i="3"/>
  <c r="B39" i="3"/>
  <c r="F36" i="3"/>
  <c r="D36" i="3"/>
  <c r="B36" i="3"/>
  <c r="F30" i="3"/>
  <c r="E30" i="3"/>
  <c r="F29" i="3"/>
  <c r="E29" i="3"/>
  <c r="D28" i="3"/>
  <c r="F28" i="3" s="1"/>
  <c r="B28" i="3"/>
  <c r="F27" i="3"/>
  <c r="D27" i="3"/>
  <c r="B27" i="3"/>
  <c r="E27" i="3" s="1"/>
  <c r="F26" i="3"/>
  <c r="E26" i="3"/>
  <c r="F25" i="3"/>
  <c r="D25" i="3"/>
  <c r="D21" i="3" s="1"/>
  <c r="F21" i="3" s="1"/>
  <c r="B25" i="3"/>
  <c r="E25" i="3" s="1"/>
  <c r="F24" i="3"/>
  <c r="E24" i="3"/>
  <c r="F23" i="3"/>
  <c r="E23" i="3"/>
  <c r="F22" i="3"/>
  <c r="D22" i="3"/>
  <c r="B22" i="3"/>
  <c r="E22" i="3" s="1"/>
  <c r="B21" i="3"/>
  <c r="F20" i="3"/>
  <c r="E20" i="3"/>
  <c r="D19" i="3"/>
  <c r="F19" i="3" s="1"/>
  <c r="B19" i="3"/>
  <c r="F18" i="3"/>
  <c r="D18" i="3"/>
  <c r="B18" i="3"/>
  <c r="E18" i="3" s="1"/>
  <c r="F17" i="3"/>
  <c r="E17" i="3"/>
  <c r="F16" i="3"/>
  <c r="E16" i="3"/>
  <c r="D15" i="3"/>
  <c r="F15" i="3" s="1"/>
  <c r="B15" i="3"/>
  <c r="F14" i="3"/>
  <c r="D14" i="3"/>
  <c r="B14" i="3"/>
  <c r="E14" i="3" s="1"/>
  <c r="F13" i="3"/>
  <c r="E13" i="3"/>
  <c r="D12" i="3"/>
  <c r="F12" i="3" s="1"/>
  <c r="B12" i="3"/>
  <c r="D11" i="3"/>
  <c r="B11" i="3"/>
  <c r="F10" i="3"/>
  <c r="E10" i="3"/>
  <c r="F9" i="3"/>
  <c r="D9" i="3"/>
  <c r="B9" i="3"/>
  <c r="E9" i="3" s="1"/>
  <c r="F8" i="3"/>
  <c r="D8" i="3"/>
  <c r="B8" i="3"/>
  <c r="E8" i="3" s="1"/>
  <c r="F6" i="3"/>
  <c r="D6" i="3"/>
  <c r="B6" i="3"/>
  <c r="D25" i="2"/>
  <c r="D26" i="2" s="1"/>
  <c r="C25" i="2"/>
  <c r="B25" i="2"/>
  <c r="F24" i="2"/>
  <c r="E24" i="2"/>
  <c r="F23" i="2"/>
  <c r="E23" i="2"/>
  <c r="F22" i="2"/>
  <c r="D22" i="2"/>
  <c r="C22" i="2"/>
  <c r="B22" i="2"/>
  <c r="E22" i="2" s="1"/>
  <c r="F21" i="2"/>
  <c r="E21" i="2"/>
  <c r="F20" i="2"/>
  <c r="E20" i="2"/>
  <c r="E19" i="2"/>
  <c r="D19" i="2"/>
  <c r="F19" i="2" s="1"/>
  <c r="C19" i="2"/>
  <c r="B19" i="2"/>
  <c r="F18" i="2"/>
  <c r="E18" i="2"/>
  <c r="D18" i="2"/>
  <c r="C18" i="2"/>
  <c r="B18" i="2"/>
  <c r="D14" i="2"/>
  <c r="C14" i="2"/>
  <c r="C26" i="2" s="1"/>
  <c r="F26" i="2" s="1"/>
  <c r="B14" i="2"/>
  <c r="B26" i="2" s="1"/>
  <c r="D13" i="2"/>
  <c r="F13" i="2" s="1"/>
  <c r="C13" i="2"/>
  <c r="B13" i="2"/>
  <c r="E13" i="2" s="1"/>
  <c r="F12" i="2"/>
  <c r="E12" i="2"/>
  <c r="F11" i="2"/>
  <c r="E11" i="2"/>
  <c r="F10" i="2"/>
  <c r="E10" i="2"/>
  <c r="D10" i="2"/>
  <c r="C10" i="2"/>
  <c r="B10" i="2"/>
  <c r="F9" i="2"/>
  <c r="E9" i="2"/>
  <c r="F8" i="2"/>
  <c r="E8" i="2"/>
  <c r="F7" i="2"/>
  <c r="D7" i="2"/>
  <c r="E7" i="2" s="1"/>
  <c r="C7" i="2"/>
  <c r="B7" i="2"/>
  <c r="E6" i="3" l="1"/>
  <c r="E19" i="3"/>
  <c r="E39" i="3"/>
  <c r="E44" i="3"/>
  <c r="E52" i="3"/>
  <c r="E76" i="3"/>
  <c r="F97" i="3"/>
  <c r="F102" i="3"/>
  <c r="F104" i="3"/>
  <c r="D31" i="3"/>
  <c r="F31" i="3" s="1"/>
  <c r="E21" i="3"/>
  <c r="E126" i="3"/>
  <c r="E136" i="3"/>
  <c r="C110" i="3"/>
  <c r="E102" i="3"/>
  <c r="E12" i="3"/>
  <c r="E15" i="3"/>
  <c r="E28" i="3"/>
  <c r="E36" i="3"/>
  <c r="D46" i="3"/>
  <c r="F46" i="3" s="1"/>
  <c r="E68" i="3"/>
  <c r="F116" i="3"/>
  <c r="F118" i="3"/>
  <c r="E120" i="3"/>
  <c r="B31" i="3"/>
  <c r="E118" i="3"/>
  <c r="C68" i="5"/>
  <c r="D68" i="5" s="1"/>
  <c r="C67" i="5"/>
  <c r="D67" i="5" s="1"/>
  <c r="D103" i="5"/>
  <c r="D65" i="5"/>
  <c r="D8" i="5"/>
  <c r="F25" i="2"/>
  <c r="E25" i="2"/>
  <c r="E26" i="2"/>
  <c r="E14" i="2"/>
  <c r="F110" i="3"/>
  <c r="B110" i="3"/>
  <c r="E110" i="3" s="1"/>
  <c r="D7" i="3"/>
  <c r="F7" i="3" s="1"/>
  <c r="F11" i="3"/>
  <c r="D37" i="3"/>
  <c r="F37" i="3" s="1"/>
  <c r="C126" i="3"/>
  <c r="F126" i="3" s="1"/>
  <c r="F136" i="3"/>
  <c r="F6" i="4"/>
  <c r="F12" i="4"/>
  <c r="F14" i="2"/>
  <c r="B7" i="3"/>
  <c r="E7" i="3" s="1"/>
  <c r="E11" i="3"/>
  <c r="B38" i="3"/>
  <c r="E38" i="3" s="1"/>
  <c r="B46" i="3"/>
  <c r="F100" i="3"/>
  <c r="C19" i="5"/>
  <c r="D19" i="5" s="1"/>
  <c r="C27" i="5"/>
  <c r="D27" i="5" s="1"/>
  <c r="C28" i="5"/>
  <c r="D28" i="5" s="1"/>
  <c r="D87" i="3" l="1"/>
  <c r="F87" i="3" s="1"/>
  <c r="E46" i="3"/>
  <c r="E31" i="3"/>
  <c r="E87" i="3"/>
  <c r="B37" i="3"/>
  <c r="E37" i="3" s="1"/>
  <c r="C109" i="5"/>
  <c r="D109" i="5" s="1"/>
  <c r="C18" i="5"/>
  <c r="D18" i="5" s="1"/>
  <c r="C26" i="5"/>
  <c r="D26" i="5" s="1"/>
</calcChain>
</file>

<file path=xl/sharedStrings.xml><?xml version="1.0" encoding="utf-8"?>
<sst xmlns="http://schemas.openxmlformats.org/spreadsheetml/2006/main" count="332" uniqueCount="191">
  <si>
    <t>MINISTARSTVO KULTURE I MEDIJA</t>
  </si>
  <si>
    <t>I. OPĆI DIO</t>
  </si>
  <si>
    <t>SAŽETAK  RAČUNA PRIHODA I RASHODA I RAČUNA FINANCIRANJA</t>
  </si>
  <si>
    <t>A. SAŽETAK  RAČUNA PRIHODA I RASHODA</t>
  </si>
  <si>
    <t>Brojčana oznaka i naziv</t>
  </si>
  <si>
    <t>Ostvarenje /
Izvršenje
01.-06.2025.</t>
  </si>
  <si>
    <t>Izvorni plan
2026.</t>
  </si>
  <si>
    <t>Ostvarenje /
Izvršenje
01.-06.2026.</t>
  </si>
  <si>
    <t>Indeks
izvršenja
01.-06.2025.</t>
  </si>
  <si>
    <t>Indeks
izvršenja
01.-06.2026.</t>
  </si>
  <si>
    <t>1</t>
  </si>
  <si>
    <t>6 Prihodi poslovanja</t>
  </si>
  <si>
    <t>7 Prihodi od prodaje nefinancijske imovine</t>
  </si>
  <si>
    <t xml:space="preserve">PRIHODI </t>
  </si>
  <si>
    <t>3 Rashodi poslovanja</t>
  </si>
  <si>
    <t>4 Rashodi za nabavu nefinancijske imovine</t>
  </si>
  <si>
    <t xml:space="preserve">RASHODI </t>
  </si>
  <si>
    <t>Razlika - višak/manjak</t>
  </si>
  <si>
    <t>B. SAŽETAK  RAČUNA FINANCIRANJA</t>
  </si>
  <si>
    <t>8 Primici od financijske imovine i zaduživanja</t>
  </si>
  <si>
    <t>5 Izdaci za financijsku imovinu i otplate zajmova</t>
  </si>
  <si>
    <t>RAZLIKA PRIMITAKA I IZDATAKA (8 - 5)</t>
  </si>
  <si>
    <t>PRIJENOS SREDSTAVA IZ PRETHODNE GODINE</t>
  </si>
  <si>
    <t>PRIJENOS SREDSTAVA U SLJEDEĆE RAZDOBLJE/GODINU</t>
  </si>
  <si>
    <t>Neto financiranje: (8 - 5) + Donos - Prijenos</t>
  </si>
  <si>
    <t xml:space="preserve">VIŠAK/MANJAK + NETO FINANCIRANJE </t>
  </si>
  <si>
    <t>RAČUN PRIHODA I RASHODA</t>
  </si>
  <si>
    <t xml:space="preserve">IZVJEŠTAJ O PRIHODIMA I RASHODIMA PREMA EKONOMSKOJ KLASIFIKACIJI </t>
  </si>
  <si>
    <t>PRIHODI</t>
  </si>
  <si>
    <t>Brojčana oznaka i naziv grupe</t>
  </si>
  <si>
    <t>Izvršenje na 30.06.2025.</t>
  </si>
  <si>
    <t>Indeks izvršenje / izvršenje prethodne godine</t>
  </si>
  <si>
    <t>Indeks izvršenje / tekući plan</t>
  </si>
  <si>
    <t xml:space="preserve"> 60 DRRH/60</t>
  </si>
  <si>
    <t xml:space="preserve">  600 DONOS/ODNOS</t>
  </si>
  <si>
    <t xml:space="preserve">   6000 DONOS/ODNOS</t>
  </si>
  <si>
    <t xml:space="preserve"> 63 Pomoći iz inozemstva i od subjekata unutar općeg proračuna</t>
  </si>
  <si>
    <t xml:space="preserve">  636 Pomoći proračunskim korisnicima iz proračuna koji im nije nadležan</t>
  </si>
  <si>
    <t xml:space="preserve">   6361 Tekuće pomoći proračunskim korisnicima iz proračuna koji im nije nadležan</t>
  </si>
  <si>
    <t xml:space="preserve"> 64 Prihodi od imovine</t>
  </si>
  <si>
    <t xml:space="preserve">  641 Prihodi od financijske imovine</t>
  </si>
  <si>
    <t xml:space="preserve">   6413 Kamate na oročena sredstva i depozite po viđenju</t>
  </si>
  <si>
    <t xml:space="preserve">   6415 Prihodi od pozitivnih tečajnih razlika i razlika zbog primjene valutne klauzule</t>
  </si>
  <si>
    <t xml:space="preserve"> 65 Prihodi od upravnih i admin. pristojbi, pristojbi po posebn.propisima i naknada</t>
  </si>
  <si>
    <t xml:space="preserve">  652 Prihodi po posebnim propisima</t>
  </si>
  <si>
    <t xml:space="preserve">   6526 Ostali nespomenuti prihodi</t>
  </si>
  <si>
    <t xml:space="preserve"> 66 Prihodi od prodaje proizvoda i robe te pruženih usluga i prihodi od donacija</t>
  </si>
  <si>
    <t xml:space="preserve">  661 Prihodi od prodaje proizvoda i robe te pruženih usluga</t>
  </si>
  <si>
    <t xml:space="preserve">   6614 Prihodi od prodaje proizvoda i robe</t>
  </si>
  <si>
    <t xml:space="preserve">   6615 Prihodi od pruženih usluga</t>
  </si>
  <si>
    <t xml:space="preserve">  663 Donacije od pravnih i fizičkih osoba izvan općeg proračuna te povrat donacija i</t>
  </si>
  <si>
    <t xml:space="preserve">   6631 Tekuće donacije</t>
  </si>
  <si>
    <t xml:space="preserve"> 67 Prihodi iz nadležnog proračuna i od HZZO-a temeljem ugovornih obveza</t>
  </si>
  <si>
    <t xml:space="preserve">  671 Prihodi iz nadležnog proračuna za financiranje redovne djelatnosti prorač. kor.</t>
  </si>
  <si>
    <t xml:space="preserve">   6711 Prihodi iz nadležnog proračuna za financiranje rashoda poslovanja</t>
  </si>
  <si>
    <t xml:space="preserve">   6712 Prihodi iz nadležnog proračuna za fin. rashoda za nabavu nefinac. imovine</t>
  </si>
  <si>
    <t>SVEUKUPNO:</t>
  </si>
  <si>
    <t>RASHODI</t>
  </si>
  <si>
    <t xml:space="preserve"> 31 Rashodi za zaposlene</t>
  </si>
  <si>
    <t xml:space="preserve">  311 Plaće (Bruto)</t>
  </si>
  <si>
    <t xml:space="preserve">   3111 Plaće za redovan rad</t>
  </si>
  <si>
    <t xml:space="preserve">   3113 Plaće za prekovremeni rad</t>
  </si>
  <si>
    <t xml:space="preserve">  312 Ostali rashodi za zaposlene</t>
  </si>
  <si>
    <t xml:space="preserve">   3121 Ostali rashodi za zaposlene</t>
  </si>
  <si>
    <t xml:space="preserve">  313 Doprinosi na plaće</t>
  </si>
  <si>
    <t xml:space="preserve">   3132 Doprinosi za obvezno zdravstveno osiguranje</t>
  </si>
  <si>
    <t xml:space="preserve"> 32 Materijalni rashodi</t>
  </si>
  <si>
    <t xml:space="preserve">  321 Naknade troškova zaposlenima</t>
  </si>
  <si>
    <t xml:space="preserve">   3211 Službena putovanja</t>
  </si>
  <si>
    <t xml:space="preserve">   3212 Naknade za prijevoz, za rad na terenu i odvojeni život</t>
  </si>
  <si>
    <t xml:space="preserve">   3213 Stručno usavršavanje zaposlenika</t>
  </si>
  <si>
    <t xml:space="preserve">   3214 Ostale naknade troškova zaposlenima</t>
  </si>
  <si>
    <t xml:space="preserve">  322 Rashodi za materijal i energiju</t>
  </si>
  <si>
    <t xml:space="preserve">   3221 Uredski materijal i ostali materijalni rashodi</t>
  </si>
  <si>
    <t xml:space="preserve">   3223 Energija</t>
  </si>
  <si>
    <t xml:space="preserve">   3224 Materijal i dijelovi za tekuće i investicijsko održavanje</t>
  </si>
  <si>
    <t xml:space="preserve">   3225 Sitni inventar i autogume</t>
  </si>
  <si>
    <t xml:space="preserve">   3227 Službena, radna i zaštitna odjeća i obuća</t>
  </si>
  <si>
    <t xml:space="preserve">  323 Rashodi za usluge</t>
  </si>
  <si>
    <t xml:space="preserve">   3231 Usluge telefona, interneta, pošte i prijevoza</t>
  </si>
  <si>
    <t xml:space="preserve">   3232 Usluge tekućeg i investicijskog održavanja</t>
  </si>
  <si>
    <t xml:space="preserve">   3233 Usluge promidžbe i informiranja</t>
  </si>
  <si>
    <t xml:space="preserve">   3234 Komunalne usluge</t>
  </si>
  <si>
    <t xml:space="preserve">   3235 Zakupnine i najamnine</t>
  </si>
  <si>
    <t xml:space="preserve">   3236 Zdravstvene i veterinarske usluge</t>
  </si>
  <si>
    <t xml:space="preserve">   3237 Intelektualne i osobne usluge</t>
  </si>
  <si>
    <t xml:space="preserve">   3238 Računalne usluge</t>
  </si>
  <si>
    <t xml:space="preserve">   3239 Ostale usluge</t>
  </si>
  <si>
    <t xml:space="preserve">  324 Naknade troškova osobama izvan radnog odnosa</t>
  </si>
  <si>
    <t xml:space="preserve">   3241 Naknade troškova osobama izvan radnog odnosa</t>
  </si>
  <si>
    <t xml:space="preserve">  329 Ostali nespomenuti rashodi poslovanja</t>
  </si>
  <si>
    <t xml:space="preserve">   3292 Premije osiguranja</t>
  </si>
  <si>
    <t xml:space="preserve">   3293 Reprezentacija</t>
  </si>
  <si>
    <t xml:space="preserve">   3294 Članarine i norme</t>
  </si>
  <si>
    <t xml:space="preserve">   3295 Pristojbe i naknade</t>
  </si>
  <si>
    <t xml:space="preserve">   3299 Ostali nespomenuti rashodi poslovanja</t>
  </si>
  <si>
    <t xml:space="preserve"> 34 Financijski rashodi</t>
  </si>
  <si>
    <t xml:space="preserve">  343 Ostali financijski rashodi</t>
  </si>
  <si>
    <t xml:space="preserve">   3431 Bankarske usluge i usluge platnog prometa</t>
  </si>
  <si>
    <t xml:space="preserve">   3433 Zatezne kamate</t>
  </si>
  <si>
    <t xml:space="preserve"> 42 Rashodi za nabavu proizvedene dugotrajne imovine</t>
  </si>
  <si>
    <t xml:space="preserve">  422 Postrojenja i oprema</t>
  </si>
  <si>
    <t xml:space="preserve">   4221 Uredska oprema i namještaj</t>
  </si>
  <si>
    <t xml:space="preserve">   4227 Uređaji, strojevi i oprema za ostale namjene</t>
  </si>
  <si>
    <t>IZVJEŠTAJ O PRIHODIMA I RASHODIMA PREMA IZVORIMA FINANCIRANJA</t>
  </si>
  <si>
    <t>1 OPĆI PRIHODI I PRIMICI</t>
  </si>
  <si>
    <t xml:space="preserve"> 11 Iz proračuna</t>
  </si>
  <si>
    <t>3 VLASTITI PRIHODI</t>
  </si>
  <si>
    <t xml:space="preserve"> 31 Vlastiti prihodi</t>
  </si>
  <si>
    <t>4 PRIHODI ZA POSEBNE NAMJENE</t>
  </si>
  <si>
    <t xml:space="preserve"> 43 Ostali prihodi</t>
  </si>
  <si>
    <t>5 POMOĆI</t>
  </si>
  <si>
    <t xml:space="preserve"> 52 Pomoći grad. i župan</t>
  </si>
  <si>
    <t>6 DONACIJE</t>
  </si>
  <si>
    <t xml:space="preserve"> 61 Donacije</t>
  </si>
  <si>
    <t>7 PRIHODI OD PRODAJE ILI ZAMJENE NEFINANC. IMOVINE I NAKNADE S NASLOVA OSIGURANJA</t>
  </si>
  <si>
    <t xml:space="preserve"> 71 prihodi od prodaje ili zamjene nefinancijske imovin</t>
  </si>
  <si>
    <t>IZVJEŠTAJ O RASHODIMA PREMA FUNKCIJSKOJ KLASIFIKACIJI</t>
  </si>
  <si>
    <t>08 Rekreacija, kultura i religija</t>
  </si>
  <si>
    <t xml:space="preserve"> 0820 FUNK.PODRUČJE</t>
  </si>
  <si>
    <t xml:space="preserve"> RAČUN FINANCIRANJA</t>
  </si>
  <si>
    <t>IZVJEŠTAJ RAČUNA FINANCIRANJA PREMA EKONOMSKOJ KLASIFIKACIJI</t>
  </si>
  <si>
    <t>PRIMICI</t>
  </si>
  <si>
    <t>IZDACI</t>
  </si>
  <si>
    <t>IZVJEŠTAJ RAČUNA FINANCIRANJA PREMA IZVORIMA FINANCIRANJA</t>
  </si>
  <si>
    <t>II. POSEBNI DIO</t>
  </si>
  <si>
    <t>IZVJEŠTAJ PO ORGANIZACIJSKOJ KLASIFIKACIJI</t>
  </si>
  <si>
    <t>RASHODI I IZDACI</t>
  </si>
  <si>
    <t>055 MINISTARSTVO KULTURE</t>
  </si>
  <si>
    <t xml:space="preserve"> 05540 MUZEJI I GALERIJE</t>
  </si>
  <si>
    <t>IZVJEŠTAJ PO PROGRAMSKOJ KLASIFIKACIJI</t>
  </si>
  <si>
    <t xml:space="preserve">            Rekapitulacija izvora financiranja</t>
  </si>
  <si>
    <t xml:space="preserve">            11 Iz proračuna</t>
  </si>
  <si>
    <t xml:space="preserve">993,093.00 </t>
  </si>
  <si>
    <t xml:space="preserve">            31 Vlastiti prihodi</t>
  </si>
  <si>
    <t xml:space="preserve">103,600.00 </t>
  </si>
  <si>
    <t xml:space="preserve">            43 Ostali prihodi</t>
  </si>
  <si>
    <t xml:space="preserve">8,000.00 </t>
  </si>
  <si>
    <t xml:space="preserve">            52 Pomoći grad. i župan</t>
  </si>
  <si>
    <t xml:space="preserve">26,942.00 </t>
  </si>
  <si>
    <t xml:space="preserve">            71 prihodi od prodaje ili zamjene nefinancijske imovin</t>
  </si>
  <si>
    <t xml:space="preserve">0.00 </t>
  </si>
  <si>
    <t xml:space="preserve">  3903 MUZEJSKA I VIZUALNA DJELATNOST</t>
  </si>
  <si>
    <t xml:space="preserve">   A780000 ADMINISTRACIJA I UPRAVLJANJE</t>
  </si>
  <si>
    <t xml:space="preserve">    11 Iz proračuna</t>
  </si>
  <si>
    <t xml:space="preserve">     31 Rashodi za zaposlene</t>
  </si>
  <si>
    <t xml:space="preserve">      3111 Plaće za redovan rad</t>
  </si>
  <si>
    <t xml:space="preserve">      3113 Plaće za prekovremeni rad</t>
  </si>
  <si>
    <t xml:space="preserve">      3121 Ostali rashodi za zaposlene</t>
  </si>
  <si>
    <t xml:space="preserve">      3132 Doprinosi za obvezno zdravstveno osiguranje</t>
  </si>
  <si>
    <t xml:space="preserve">     32 Materijalni rashodi</t>
  </si>
  <si>
    <t xml:space="preserve">      3211 Službena putovanja</t>
  </si>
  <si>
    <t xml:space="preserve">      3212 Naknade za prijevoz, za rad na terenu i odvojeni život</t>
  </si>
  <si>
    <t xml:space="preserve">      3213 Stručno usavršavanje zaposlenika</t>
  </si>
  <si>
    <t xml:space="preserve">      3221 Uredski materijal i ostali materijalni rashodi</t>
  </si>
  <si>
    <t xml:space="preserve">      3223 Energija</t>
  </si>
  <si>
    <t xml:space="preserve">      3224 Materijal i dijelovi za tekuće i investicijsko održavanje</t>
  </si>
  <si>
    <t xml:space="preserve">      3227 Službena, radna i zaštitna odjeća i obuća</t>
  </si>
  <si>
    <t xml:space="preserve">      3231 Usluge telefona, interneta, pošte i prijevoza</t>
  </si>
  <si>
    <t xml:space="preserve">      3232 Usluge tekućeg i investicijskog održavanja</t>
  </si>
  <si>
    <t xml:space="preserve">      3233 Usluge promidžbe i informiranja</t>
  </si>
  <si>
    <t xml:space="preserve">      3234 Komunalne usluge</t>
  </si>
  <si>
    <t xml:space="preserve">      3235 Zakupnine i najamnine</t>
  </si>
  <si>
    <t xml:space="preserve">      3236 Zdravstvene i veterinarske usluge</t>
  </si>
  <si>
    <t xml:space="preserve">      3237 Intelektualne i osobne usluge</t>
  </si>
  <si>
    <t xml:space="preserve">      3238 Računalne usluge</t>
  </si>
  <si>
    <t xml:space="preserve">      3239 Ostale usluge</t>
  </si>
  <si>
    <t xml:space="preserve">      3292 Premije osiguranja</t>
  </si>
  <si>
    <t xml:space="preserve">      3294 Članarine i norme</t>
  </si>
  <si>
    <t xml:space="preserve">      3295 Pristojbe i naknade</t>
  </si>
  <si>
    <t xml:space="preserve">     34 Financijski rashodi</t>
  </si>
  <si>
    <t xml:space="preserve">      3431 Bankarske usluge i usluge platnog prometa</t>
  </si>
  <si>
    <t xml:space="preserve">   A780001 PROGRAMI MUZEJSKO GALERIJSKE DJELATNOSTI</t>
  </si>
  <si>
    <t xml:space="preserve">      3241 Naknade troškova osobama izvan radnog odnosa</t>
  </si>
  <si>
    <t xml:space="preserve">     42 Rashodi za nabavu proizvedene dugotrajne imovine</t>
  </si>
  <si>
    <t xml:space="preserve">      4227 Uređaji, strojevi i oprema za ostale namjene</t>
  </si>
  <si>
    <t xml:space="preserve">   A780002 ADMINISTRACIJA I UPRAVLJANJE (IZ EVIDENCIJSKIH PRIHODA)</t>
  </si>
  <si>
    <t xml:space="preserve">    31 Vlastiti prihodi</t>
  </si>
  <si>
    <t xml:space="preserve">      3214 Ostale naknade troškova zaposlenima</t>
  </si>
  <si>
    <t xml:space="preserve">      3225 Sitni inventar i autogume</t>
  </si>
  <si>
    <t xml:space="preserve">      3293 Reprezentacija</t>
  </si>
  <si>
    <t xml:space="preserve">      3299 Ostali nespomenuti rashodi poslovanja</t>
  </si>
  <si>
    <t xml:space="preserve">      3433 Zatezne kamate</t>
  </si>
  <si>
    <t xml:space="preserve">      4221 Uredska oprema i namještaj</t>
  </si>
  <si>
    <t xml:space="preserve">    43 Ostali prihodi</t>
  </si>
  <si>
    <t xml:space="preserve">    52 Pomoći grad. i župan</t>
  </si>
  <si>
    <t xml:space="preserve">    71 prihodi od prodaje ili zamjene nefinancijske imovin</t>
  </si>
  <si>
    <t>Izvršenje 01-06/2026.</t>
  </si>
  <si>
    <t xml:space="preserve">  424 Knjige, umjetnička djela i ostale izložbene vrijednosti</t>
  </si>
  <si>
    <t xml:space="preserve">   4241 Knjige</t>
  </si>
  <si>
    <t>IZVRŠENJE FINANCIJSKOG PLANA ZA 01-06/2026. GODINE ZA ARHEOLOŠKI MUZEJ OSIJEK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</si>
</sst>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14993743705557422"/>
        <bgColor auto="1"/>
      </patternFill>
    </fill>
    <fill>
      <patternFill patternType="solid">
        <fgColor theme="0" tint="-4.9989318521683403E-2"/>
        <bgColor auto="1"/>
      </patternFill>
    </fill>
    <fill>
      <patternFill patternType="solid">
        <fgColor theme="3" tint="0.79992065187536243"/>
        <bgColor auto="1"/>
      </patternFill>
    </fill>
    <fill>
      <patternFill patternType="solid">
        <fgColor theme="5" tint="0.79992065187536243"/>
        <bgColor auto="1"/>
      </patternFill>
    </fill>
    <fill>
      <patternFill patternType="solid">
        <fgColor theme="6" tint="0.79992065187536243"/>
        <bgColor auto="1"/>
      </patternFill>
    </fill>
    <fill>
      <patternFill patternType="solid">
        <fgColor theme="7" tint="0.79992065187536243"/>
        <bgColor auto="1"/>
      </patternFill>
    </fill>
    <fill>
      <patternFill patternType="solid">
        <fgColor theme="8" tint="0.79992065187536243"/>
        <bgColor auto="1"/>
      </patternFill>
    </fill>
    <fill>
      <patternFill patternType="solid">
        <fgColor theme="5" tint="0.79995117038483843"/>
        <bgColor auto="1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9" fontId="9" fillId="2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4" fontId="11" fillId="0" borderId="1" xfId="0" applyNumberFormat="1" applyFont="1" applyBorder="1" applyAlignment="1">
      <alignment horizontal="right" vertical="center"/>
    </xf>
    <xf numFmtId="10" fontId="11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  <xf numFmtId="4" fontId="5" fillId="2" borderId="1" xfId="0" applyNumberFormat="1" applyFont="1" applyFill="1" applyBorder="1" applyAlignment="1">
      <alignment horizontal="right" vertical="center"/>
    </xf>
    <xf numFmtId="10" fontId="5" fillId="2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horizontal="right" vertical="center"/>
    </xf>
    <xf numFmtId="10" fontId="1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quotePrefix="1" applyFont="1"/>
    <xf numFmtId="0" fontId="13" fillId="3" borderId="2" xfId="0" applyFont="1" applyFill="1" applyBorder="1" applyAlignment="1">
      <alignment horizontal="left" vertical="center"/>
    </xf>
    <xf numFmtId="164" fontId="13" fillId="3" borderId="2" xfId="0" applyNumberFormat="1" applyFont="1" applyFill="1" applyBorder="1" applyAlignment="1">
      <alignment horizontal="right" vertical="center"/>
    </xf>
    <xf numFmtId="10" fontId="13" fillId="3" borderId="2" xfId="0" applyNumberFormat="1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left" vertical="center"/>
    </xf>
    <xf numFmtId="164" fontId="14" fillId="4" borderId="3" xfId="0" applyNumberFormat="1" applyFont="1" applyFill="1" applyBorder="1" applyAlignment="1">
      <alignment horizontal="right" vertical="center"/>
    </xf>
    <xf numFmtId="10" fontId="14" fillId="4" borderId="3" xfId="0" applyNumberFormat="1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left" vertical="center"/>
    </xf>
    <xf numFmtId="164" fontId="9" fillId="5" borderId="3" xfId="0" applyNumberFormat="1" applyFont="1" applyFill="1" applyBorder="1" applyAlignment="1">
      <alignment horizontal="right" vertical="center"/>
    </xf>
    <xf numFmtId="10" fontId="9" fillId="5" borderId="3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164" fontId="11" fillId="0" borderId="3" xfId="0" applyNumberFormat="1" applyFont="1" applyBorder="1" applyAlignment="1">
      <alignment horizontal="right" vertical="center"/>
    </xf>
    <xf numFmtId="10" fontId="11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164" fontId="5" fillId="2" borderId="4" xfId="0" applyNumberFormat="1" applyFont="1" applyFill="1" applyBorder="1" applyAlignment="1">
      <alignment vertical="center"/>
    </xf>
    <xf numFmtId="10" fontId="5" fillId="2" borderId="4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15" fillId="0" borderId="5" xfId="0" applyFont="1" applyBorder="1" applyAlignment="1">
      <alignment vertical="center"/>
    </xf>
    <xf numFmtId="164" fontId="15" fillId="0" borderId="6" xfId="0" applyNumberFormat="1" applyFont="1" applyBorder="1" applyAlignment="1">
      <alignment vertical="center"/>
    </xf>
    <xf numFmtId="0" fontId="15" fillId="0" borderId="7" xfId="0" applyFont="1" applyBorder="1" applyAlignment="1">
      <alignment horizontal="left" vertical="center"/>
    </xf>
    <xf numFmtId="0" fontId="15" fillId="0" borderId="0" xfId="0" applyFont="1" applyAlignment="1">
      <alignment horizontal="right" vertical="center"/>
    </xf>
    <xf numFmtId="49" fontId="15" fillId="0" borderId="0" xfId="0" applyNumberFormat="1" applyFont="1" applyAlignment="1">
      <alignment horizontal="right" vertical="center"/>
    </xf>
    <xf numFmtId="10" fontId="15" fillId="0" borderId="0" xfId="0" applyNumberFormat="1" applyFont="1" applyAlignment="1">
      <alignment horizontal="center" vertical="center"/>
    </xf>
    <xf numFmtId="0" fontId="8" fillId="6" borderId="3" xfId="0" applyFont="1" applyFill="1" applyBorder="1" applyAlignment="1">
      <alignment horizontal="left" vertical="center"/>
    </xf>
    <xf numFmtId="164" fontId="8" fillId="6" borderId="3" xfId="0" applyNumberFormat="1" applyFont="1" applyFill="1" applyBorder="1" applyAlignment="1">
      <alignment horizontal="right" vertical="center"/>
    </xf>
    <xf numFmtId="10" fontId="8" fillId="6" borderId="3" xfId="0" applyNumberFormat="1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left" vertical="center"/>
    </xf>
    <xf numFmtId="164" fontId="16" fillId="7" borderId="3" xfId="0" applyNumberFormat="1" applyFont="1" applyFill="1" applyBorder="1" applyAlignment="1">
      <alignment horizontal="right" vertical="center"/>
    </xf>
    <xf numFmtId="10" fontId="16" fillId="7" borderId="3" xfId="0" applyNumberFormat="1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left" vertical="center"/>
    </xf>
    <xf numFmtId="164" fontId="11" fillId="8" borderId="3" xfId="0" applyNumberFormat="1" applyFont="1" applyFill="1" applyBorder="1" applyAlignment="1">
      <alignment horizontal="right" vertical="center"/>
    </xf>
    <xf numFmtId="10" fontId="11" fillId="8" borderId="3" xfId="0" applyNumberFormat="1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left" vertical="center"/>
    </xf>
    <xf numFmtId="164" fontId="9" fillId="9" borderId="3" xfId="0" applyNumberFormat="1" applyFont="1" applyFill="1" applyBorder="1" applyAlignment="1">
      <alignment horizontal="right" vertical="center"/>
    </xf>
    <xf numFmtId="10" fontId="9" fillId="9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zoomScaleNormal="100" workbookViewId="0">
      <pane ySplit="7" topLeftCell="A8" activePane="bottomLeft" state="frozen"/>
      <selection pane="bottomLeft" activeCell="J10" sqref="J10"/>
    </sheetView>
  </sheetViews>
  <sheetFormatPr defaultColWidth="9.140625" defaultRowHeight="15" x14ac:dyDescent="0.25"/>
  <cols>
    <col min="1" max="1" width="74" style="1" customWidth="1"/>
    <col min="2" max="4" width="19.7109375" style="1" customWidth="1"/>
    <col min="5" max="6" width="15" style="1" customWidth="1"/>
  </cols>
  <sheetData>
    <row r="1" spans="1:6" s="2" customFormat="1" ht="20.100000000000001" customHeight="1" x14ac:dyDescent="0.2">
      <c r="A1" s="3" t="s">
        <v>0</v>
      </c>
      <c r="B1" s="4"/>
      <c r="C1" s="4"/>
      <c r="D1" s="4"/>
      <c r="E1" s="4"/>
      <c r="F1" s="4"/>
    </row>
    <row r="2" spans="1:6" s="5" customFormat="1" ht="30" customHeight="1" x14ac:dyDescent="0.25">
      <c r="A2" s="59" t="s">
        <v>190</v>
      </c>
      <c r="B2" s="59"/>
      <c r="C2" s="59"/>
      <c r="D2" s="59"/>
      <c r="E2" s="59"/>
      <c r="F2" s="59"/>
    </row>
    <row r="3" spans="1:6" s="5" customFormat="1" ht="30" customHeight="1" x14ac:dyDescent="0.25">
      <c r="A3" s="60" t="s">
        <v>1</v>
      </c>
      <c r="B3" s="60"/>
      <c r="C3" s="60"/>
      <c r="D3" s="60"/>
      <c r="E3" s="60"/>
      <c r="F3" s="60"/>
    </row>
    <row r="4" spans="1:6" s="6" customFormat="1" ht="24.95" customHeight="1" x14ac:dyDescent="0.3">
      <c r="A4" s="60" t="s">
        <v>2</v>
      </c>
      <c r="B4" s="60"/>
      <c r="C4" s="60"/>
      <c r="D4" s="60"/>
      <c r="E4" s="60"/>
      <c r="F4" s="60"/>
    </row>
    <row r="5" spans="1:6" s="7" customFormat="1" ht="24.95" customHeight="1" x14ac:dyDescent="0.25">
      <c r="A5" s="8" t="s">
        <v>3</v>
      </c>
      <c r="B5" s="9"/>
      <c r="C5" s="9"/>
      <c r="D5" s="9"/>
      <c r="E5" s="9"/>
      <c r="F5" s="9"/>
    </row>
    <row r="6" spans="1:6" ht="57.6" customHeight="1" x14ac:dyDescent="0.25">
      <c r="A6" s="10" t="s">
        <v>4</v>
      </c>
      <c r="B6" s="10" t="s">
        <v>5</v>
      </c>
      <c r="C6" s="10" t="s">
        <v>6</v>
      </c>
      <c r="D6" s="10" t="s">
        <v>7</v>
      </c>
      <c r="E6" s="10" t="s">
        <v>8</v>
      </c>
      <c r="F6" s="10" t="s">
        <v>9</v>
      </c>
    </row>
    <row r="7" spans="1:6" s="11" customFormat="1" ht="15.95" customHeight="1" x14ac:dyDescent="0.25">
      <c r="A7" s="12" t="s">
        <v>10</v>
      </c>
      <c r="B7" s="12">
        <f>COLUMN()</f>
        <v>2</v>
      </c>
      <c r="C7" s="12">
        <f>COLUMN()</f>
        <v>3</v>
      </c>
      <c r="D7" s="12">
        <f>COLUMN()</f>
        <v>4</v>
      </c>
      <c r="E7" s="12" t="str">
        <f>_xlfn.CONCAT(TEXT(COLUMN(),"@")," (",TEXT(D7,"@")," / ",TEXT(B7,"@"),")")</f>
        <v>5 (4 / 2)</v>
      </c>
      <c r="F7" s="12" t="str">
        <f>_xlfn.CONCAT(TEXT(COLUMN(),"@")," (",TEXT(D7,"@")," / ",TEXT(C7,"@"),")")</f>
        <v>6 (4 / 3)</v>
      </c>
    </row>
    <row r="8" spans="1:6" s="11" customFormat="1" ht="24.95" customHeight="1" x14ac:dyDescent="0.25">
      <c r="A8" s="13" t="s">
        <v>11</v>
      </c>
      <c r="B8" s="14">
        <v>475602.83</v>
      </c>
      <c r="C8" s="14">
        <v>1111193</v>
      </c>
      <c r="D8" s="14">
        <v>561895.82999999996</v>
      </c>
      <c r="E8" s="15">
        <f t="shared" ref="E8:E14" si="0">IF(B8&lt;&gt;0,D8/B8,"-")</f>
        <v>1.1814392063226367</v>
      </c>
      <c r="F8" s="15">
        <f>IF(C8&lt;&gt;0,D8/C8,"-")</f>
        <v>0.50566897919623321</v>
      </c>
    </row>
    <row r="9" spans="1:6" s="11" customFormat="1" ht="24.95" customHeight="1" x14ac:dyDescent="0.25">
      <c r="A9" s="13" t="s">
        <v>12</v>
      </c>
      <c r="B9" s="14">
        <v>0</v>
      </c>
      <c r="C9" s="14">
        <v>0</v>
      </c>
      <c r="D9" s="14">
        <v>0</v>
      </c>
      <c r="E9" s="15" t="str">
        <f t="shared" si="0"/>
        <v>-</v>
      </c>
      <c r="F9" s="15" t="str">
        <f>IF(C9&lt;&gt;0,D9/C9,"-")</f>
        <v>-</v>
      </c>
    </row>
    <row r="10" spans="1:6" s="16" customFormat="1" ht="30" customHeight="1" x14ac:dyDescent="0.25">
      <c r="A10" s="17" t="s">
        <v>13</v>
      </c>
      <c r="B10" s="18">
        <f>B8+B9</f>
        <v>475602.83</v>
      </c>
      <c r="C10" s="18">
        <f>C8+C9</f>
        <v>1111193</v>
      </c>
      <c r="D10" s="18">
        <f>D8+D9</f>
        <v>561895.82999999996</v>
      </c>
      <c r="E10" s="19">
        <f t="shared" si="0"/>
        <v>1.1814392063226367</v>
      </c>
      <c r="F10" s="19" t="str">
        <f>IF(C9&lt;&gt;0,D9/C9,"-")</f>
        <v>-</v>
      </c>
    </row>
    <row r="11" spans="1:6" s="11" customFormat="1" ht="24.95" customHeight="1" x14ac:dyDescent="0.25">
      <c r="A11" s="13" t="s">
        <v>14</v>
      </c>
      <c r="B11" s="14">
        <v>498085.77</v>
      </c>
      <c r="C11" s="14">
        <v>1096635</v>
      </c>
      <c r="D11" s="14">
        <v>539125.65</v>
      </c>
      <c r="E11" s="15">
        <f t="shared" si="0"/>
        <v>1.0823952067532465</v>
      </c>
      <c r="F11" s="15">
        <f>IF(C11&lt;&gt;0,D11/C11,"-")</f>
        <v>0.49161813183055442</v>
      </c>
    </row>
    <row r="12" spans="1:6" s="11" customFormat="1" ht="24.95" customHeight="1" x14ac:dyDescent="0.25">
      <c r="A12" s="13" t="s">
        <v>15</v>
      </c>
      <c r="B12" s="14">
        <v>83.26</v>
      </c>
      <c r="C12" s="14">
        <v>35000</v>
      </c>
      <c r="D12" s="14">
        <v>35546.370000000003</v>
      </c>
      <c r="E12" s="15">
        <f t="shared" si="0"/>
        <v>426.93214028344943</v>
      </c>
      <c r="F12" s="15">
        <f>IF(C12&lt;&gt;0,D12/C12,"-")</f>
        <v>1.0156105714285715</v>
      </c>
    </row>
    <row r="13" spans="1:6" ht="30" customHeight="1" x14ac:dyDescent="0.25">
      <c r="A13" s="17" t="s">
        <v>16</v>
      </c>
      <c r="B13" s="18">
        <f>B11+B12</f>
        <v>498169.03</v>
      </c>
      <c r="C13" s="18">
        <f>C11+C12</f>
        <v>1131635</v>
      </c>
      <c r="D13" s="18">
        <f>D11+D12</f>
        <v>574672.02</v>
      </c>
      <c r="E13" s="19">
        <f t="shared" si="0"/>
        <v>1.1535683380398014</v>
      </c>
      <c r="F13" s="19">
        <f>IF(C13&lt;&gt;0,D13/C13,"-")</f>
        <v>0.50782453706362918</v>
      </c>
    </row>
    <row r="14" spans="1:6" ht="30" customHeight="1" x14ac:dyDescent="0.25">
      <c r="A14" s="17" t="s">
        <v>17</v>
      </c>
      <c r="B14" s="18">
        <f>B8+B9-B11-B12</f>
        <v>-22566.2</v>
      </c>
      <c r="C14" s="18">
        <f>C8+C9-C11-C12</f>
        <v>-20442</v>
      </c>
      <c r="D14" s="18">
        <f>D8+D9-D11-D12</f>
        <v>-12776.190000000068</v>
      </c>
      <c r="E14" s="19">
        <f t="shared" si="0"/>
        <v>0.5661648837642167</v>
      </c>
      <c r="F14" s="19">
        <f>IF(C14&lt;&gt;0,D14/C14,"-")</f>
        <v>0.62499706486645479</v>
      </c>
    </row>
    <row r="15" spans="1:6" x14ac:dyDescent="0.25">
      <c r="A15" s="20"/>
      <c r="B15" s="21"/>
      <c r="C15" s="21"/>
      <c r="D15" s="21"/>
      <c r="E15" s="22"/>
      <c r="F15" s="22"/>
    </row>
    <row r="16" spans="1:6" x14ac:dyDescent="0.25">
      <c r="A16" s="20"/>
      <c r="B16" s="21"/>
      <c r="C16" s="21"/>
      <c r="D16" s="21"/>
      <c r="E16" s="22"/>
      <c r="F16" s="22"/>
    </row>
    <row r="17" spans="1:6" s="7" customFormat="1" ht="21.75" customHeight="1" x14ac:dyDescent="0.2">
      <c r="A17" s="23" t="s">
        <v>18</v>
      </c>
      <c r="B17" s="9"/>
      <c r="C17" s="9"/>
      <c r="D17" s="9"/>
      <c r="E17" s="9"/>
      <c r="F17" s="9"/>
    </row>
    <row r="18" spans="1:6" ht="57.6" customHeight="1" x14ac:dyDescent="0.25">
      <c r="A18" s="10" t="s">
        <v>4</v>
      </c>
      <c r="B18" s="10" t="str">
        <f>B6</f>
        <v>Ostvarenje /
Izvršenje
01.-06.2025.</v>
      </c>
      <c r="C18" s="10" t="str">
        <f>C6</f>
        <v>Izvorni plan
2026.</v>
      </c>
      <c r="D18" s="10" t="str">
        <f>D6</f>
        <v>Ostvarenje /
Izvršenje
01.-06.2026.</v>
      </c>
      <c r="E18" s="10" t="str">
        <f>E6</f>
        <v>Indeks
izvršenja
01.-06.2025.</v>
      </c>
      <c r="F18" s="10" t="str">
        <f>F6</f>
        <v>Indeks
izvršenja
01.-06.2026.</v>
      </c>
    </row>
    <row r="19" spans="1:6" s="11" customFormat="1" ht="15.95" customHeight="1" x14ac:dyDescent="0.25">
      <c r="A19" s="12" t="s">
        <v>10</v>
      </c>
      <c r="B19" s="12">
        <f>COLUMN()</f>
        <v>2</v>
      </c>
      <c r="C19" s="12">
        <f>COLUMN()</f>
        <v>3</v>
      </c>
      <c r="D19" s="12">
        <f>COLUMN()</f>
        <v>4</v>
      </c>
      <c r="E19" s="12" t="str">
        <f>_xlfn.CONCAT(TEXT(COLUMN(),"@")," (",TEXT(D19,"@")," / ",TEXT(B19,"@"),")")</f>
        <v>5 (4 / 2)</v>
      </c>
      <c r="F19" s="12" t="str">
        <f>_xlfn.CONCAT(TEXT(COLUMN(),"@")," (",TEXT(D19,"@")," / ",TEXT(C19,"@"),")")</f>
        <v>6 (4 / 3)</v>
      </c>
    </row>
    <row r="20" spans="1:6" s="11" customFormat="1" ht="24.95" customHeight="1" x14ac:dyDescent="0.25">
      <c r="A20" s="13" t="s">
        <v>19</v>
      </c>
      <c r="B20" s="14">
        <v>0</v>
      </c>
      <c r="C20" s="14">
        <v>0</v>
      </c>
      <c r="D20" s="14">
        <v>0</v>
      </c>
      <c r="E20" s="15" t="str">
        <f t="shared" ref="E20:E26" si="1">IF(B20&lt;&gt;0,D20/B20,"-")</f>
        <v>-</v>
      </c>
      <c r="F20" s="15" t="str">
        <f t="shared" ref="F20:F26" si="2">IF(C20&lt;&gt;0,D20/C20,"-")</f>
        <v>-</v>
      </c>
    </row>
    <row r="21" spans="1:6" s="11" customFormat="1" ht="24.95" customHeight="1" x14ac:dyDescent="0.25">
      <c r="A21" s="13" t="s">
        <v>20</v>
      </c>
      <c r="B21" s="14">
        <v>0</v>
      </c>
      <c r="C21" s="14">
        <v>0</v>
      </c>
      <c r="D21" s="14">
        <v>0</v>
      </c>
      <c r="E21" s="15" t="str">
        <f t="shared" si="1"/>
        <v>-</v>
      </c>
      <c r="F21" s="15" t="str">
        <f t="shared" si="2"/>
        <v>-</v>
      </c>
    </row>
    <row r="22" spans="1:6" s="11" customFormat="1" ht="30" customHeight="1" x14ac:dyDescent="0.25">
      <c r="A22" s="17" t="s">
        <v>21</v>
      </c>
      <c r="B22" s="18">
        <f>B20-B21</f>
        <v>0</v>
      </c>
      <c r="C22" s="18">
        <f>C20-C21</f>
        <v>0</v>
      </c>
      <c r="D22" s="18">
        <f>D20-D21</f>
        <v>0</v>
      </c>
      <c r="E22" s="19" t="str">
        <f t="shared" si="1"/>
        <v>-</v>
      </c>
      <c r="F22" s="19" t="str">
        <f t="shared" si="2"/>
        <v>-</v>
      </c>
    </row>
    <row r="23" spans="1:6" s="11" customFormat="1" ht="24.95" customHeight="1" x14ac:dyDescent="0.25">
      <c r="A23" s="13" t="s">
        <v>22</v>
      </c>
      <c r="B23" s="14">
        <v>43616.39</v>
      </c>
      <c r="C23" s="14">
        <v>24816.39</v>
      </c>
      <c r="D23" s="14">
        <v>34719.57</v>
      </c>
      <c r="E23" s="15">
        <f t="shared" si="1"/>
        <v>0.79602117460890276</v>
      </c>
      <c r="F23" s="15">
        <f t="shared" si="2"/>
        <v>1.399058041882804</v>
      </c>
    </row>
    <row r="24" spans="1:6" s="11" customFormat="1" ht="24.95" customHeight="1" x14ac:dyDescent="0.25">
      <c r="A24" s="13" t="s">
        <v>23</v>
      </c>
      <c r="B24" s="14">
        <v>21939.69</v>
      </c>
      <c r="C24" s="14">
        <v>4374.3900000000003</v>
      </c>
      <c r="D24" s="14">
        <v>22694.21</v>
      </c>
      <c r="E24" s="15">
        <f t="shared" si="1"/>
        <v>1.0343906408887273</v>
      </c>
      <c r="F24" s="15">
        <f t="shared" si="2"/>
        <v>5.1879713514341423</v>
      </c>
    </row>
    <row r="25" spans="1:6" ht="30" customHeight="1" x14ac:dyDescent="0.25">
      <c r="A25" s="17" t="s">
        <v>24</v>
      </c>
      <c r="B25" s="18">
        <f>B20-B21+B23-B24</f>
        <v>21676.7</v>
      </c>
      <c r="C25" s="18">
        <f>C20-C21+C23-C24</f>
        <v>20442</v>
      </c>
      <c r="D25" s="18">
        <f>D20-D21+D23-D24</f>
        <v>12025.36</v>
      </c>
      <c r="E25" s="19">
        <f t="shared" si="1"/>
        <v>0.55475971896091192</v>
      </c>
      <c r="F25" s="19">
        <f t="shared" si="2"/>
        <v>0.58826729282849044</v>
      </c>
    </row>
    <row r="26" spans="1:6" ht="30" customHeight="1" x14ac:dyDescent="0.25">
      <c r="A26" s="17" t="s">
        <v>25</v>
      </c>
      <c r="B26" s="18">
        <f>B14+B25</f>
        <v>-889.5</v>
      </c>
      <c r="C26" s="18">
        <f>C14+C25</f>
        <v>0</v>
      </c>
      <c r="D26" s="18">
        <f>D14+D25</f>
        <v>-750.83000000006723</v>
      </c>
      <c r="E26" s="19">
        <f t="shared" si="1"/>
        <v>0.84410342889271195</v>
      </c>
      <c r="F26" s="19" t="str">
        <f t="shared" si="2"/>
        <v>-</v>
      </c>
    </row>
    <row r="27" spans="1:6" x14ac:dyDescent="0.25">
      <c r="A27" s="11"/>
      <c r="B27" s="11"/>
      <c r="C27" s="11"/>
      <c r="D27" s="11"/>
      <c r="E27" s="11"/>
      <c r="F27" s="11"/>
    </row>
    <row r="28" spans="1:6" x14ac:dyDescent="0.25">
      <c r="A28" s="11"/>
      <c r="B28" s="11"/>
      <c r="C28" s="11"/>
      <c r="D28" s="11"/>
      <c r="E28" s="11"/>
      <c r="F28" s="11"/>
    </row>
    <row r="29" spans="1:6" x14ac:dyDescent="0.25">
      <c r="C29" s="24"/>
    </row>
  </sheetData>
  <mergeCells count="3">
    <mergeCell ref="A2:F2"/>
    <mergeCell ref="A4:F4"/>
    <mergeCell ref="A3:F3"/>
  </mergeCells>
  <pageMargins left="0.39370078740157499" right="0.39370078740157499" top="0.39370078740157499" bottom="0.39370078740157499" header="0.23622047244094499" footer="0.23622047244094499"/>
  <pageSetup paperSize="9" scale="10" fitToHeight="0" orientation="portrait" r:id="rId1"/>
  <headerFooter>
    <oddFooter>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42"/>
  <sheetViews>
    <sheetView tabSelected="1" zoomScaleNormal="100" workbookViewId="0">
      <pane ySplit="6" topLeftCell="A70" activePane="bottomLeft" state="frozen"/>
      <selection pane="bottomLeft" activeCell="I80" sqref="I80"/>
    </sheetView>
  </sheetViews>
  <sheetFormatPr defaultColWidth="9.140625" defaultRowHeight="15" x14ac:dyDescent="0.25"/>
  <cols>
    <col min="1" max="1" width="73.7109375" style="1" customWidth="1"/>
    <col min="2" max="2" width="29.7109375" style="1" customWidth="1"/>
    <col min="3" max="4" width="19.7109375" style="1" customWidth="1"/>
    <col min="5" max="5" width="15.7109375" style="1" customWidth="1"/>
    <col min="6" max="6" width="12.7109375" style="1" customWidth="1"/>
  </cols>
  <sheetData>
    <row r="1" spans="1:6" s="5" customFormat="1" ht="30" customHeight="1" x14ac:dyDescent="0.25">
      <c r="A1" s="60" t="s">
        <v>1</v>
      </c>
      <c r="B1" s="60"/>
      <c r="C1" s="60"/>
      <c r="D1" s="60"/>
      <c r="E1" s="60"/>
      <c r="F1" s="60"/>
    </row>
    <row r="2" spans="1:6" s="5" customFormat="1" ht="30" customHeight="1" x14ac:dyDescent="0.25">
      <c r="A2" s="60" t="s">
        <v>26</v>
      </c>
      <c r="B2" s="60"/>
      <c r="C2" s="60"/>
      <c r="D2" s="60"/>
      <c r="E2" s="60"/>
      <c r="F2" s="60"/>
    </row>
    <row r="3" spans="1:6" s="6" customFormat="1" ht="24.95" customHeight="1" x14ac:dyDescent="0.3">
      <c r="A3" s="60" t="s">
        <v>27</v>
      </c>
      <c r="B3" s="60"/>
      <c r="C3" s="60"/>
      <c r="D3" s="60"/>
      <c r="E3" s="60"/>
      <c r="F3" s="60"/>
    </row>
    <row r="4" spans="1:6" s="7" customFormat="1" ht="24.95" customHeight="1" x14ac:dyDescent="0.25">
      <c r="A4" s="8" t="s">
        <v>28</v>
      </c>
      <c r="B4" s="9"/>
      <c r="C4" s="9"/>
      <c r="D4" s="9"/>
      <c r="E4" s="9"/>
      <c r="F4" s="9"/>
    </row>
    <row r="5" spans="1:6" ht="57.6" customHeight="1" x14ac:dyDescent="0.25">
      <c r="A5" s="10" t="s">
        <v>29</v>
      </c>
      <c r="B5" s="10" t="s">
        <v>30</v>
      </c>
      <c r="C5" s="10" t="s">
        <v>6</v>
      </c>
      <c r="D5" s="10" t="s">
        <v>187</v>
      </c>
      <c r="E5" s="10" t="s">
        <v>31</v>
      </c>
      <c r="F5" s="10" t="s">
        <v>32</v>
      </c>
    </row>
    <row r="6" spans="1:6" s="11" customFormat="1" ht="15.95" customHeight="1" x14ac:dyDescent="0.25">
      <c r="A6" s="12" t="s">
        <v>10</v>
      </c>
      <c r="B6" s="12">
        <f>COLUMN()</f>
        <v>2</v>
      </c>
      <c r="C6" s="12">
        <v>3</v>
      </c>
      <c r="D6" s="12">
        <f>COLUMN()</f>
        <v>4</v>
      </c>
      <c r="E6" s="12" t="str">
        <f>_xlfn.CONCAT(TEXT(COLUMN(),"@")," (",TEXT(D6,"@")," / ",TEXT(B6,"@"),")")</f>
        <v>5 (4 / 2)</v>
      </c>
      <c r="F6" s="12" t="str">
        <f>_xlfn.CONCAT(TEXT(COLUMN(),"@")," (",TEXT(D6,"@")," / ",TEXT(C6,"@"),")")</f>
        <v>6 (4 / 3)</v>
      </c>
    </row>
    <row r="7" spans="1:6" x14ac:dyDescent="0.25">
      <c r="A7" s="25" t="s">
        <v>11</v>
      </c>
      <c r="B7" s="26">
        <f>SUBTOTAL(9,B10:B30)</f>
        <v>475602.83</v>
      </c>
      <c r="C7" s="26">
        <v>1111193</v>
      </c>
      <c r="D7" s="26">
        <f>SUBTOTAL(9,D10:D30)</f>
        <v>561895.82999999996</v>
      </c>
      <c r="E7" s="27">
        <f t="shared" ref="E7:E31" si="0">IF(B7&lt;&gt;0,D7/B7,"-")</f>
        <v>1.1814392063226367</v>
      </c>
      <c r="F7" s="27">
        <f t="shared" ref="F7:F31" si="1">IF(C7&lt;&gt;0,D7/C7,"-")</f>
        <v>0.50566897919623321</v>
      </c>
    </row>
    <row r="8" spans="1:6" x14ac:dyDescent="0.25">
      <c r="A8" s="28" t="s">
        <v>33</v>
      </c>
      <c r="B8" s="29">
        <f>SUBTOTAL(9,B10:B10)</f>
        <v>0</v>
      </c>
      <c r="C8" s="29">
        <v>0</v>
      </c>
      <c r="D8" s="29">
        <f>SUBTOTAL(9,D10:D10)</f>
        <v>0</v>
      </c>
      <c r="E8" s="30" t="str">
        <f t="shared" si="0"/>
        <v>-</v>
      </c>
      <c r="F8" s="30" t="str">
        <f t="shared" si="1"/>
        <v>-</v>
      </c>
    </row>
    <row r="9" spans="1:6" x14ac:dyDescent="0.25">
      <c r="A9" s="31" t="s">
        <v>34</v>
      </c>
      <c r="B9" s="32">
        <f>SUBTOTAL(9,B10:B10)</f>
        <v>0</v>
      </c>
      <c r="C9" s="32"/>
      <c r="D9" s="32">
        <f>SUBTOTAL(9,D10:D10)</f>
        <v>0</v>
      </c>
      <c r="E9" s="33" t="str">
        <f t="shared" si="0"/>
        <v>-</v>
      </c>
      <c r="F9" s="33" t="str">
        <f t="shared" si="1"/>
        <v>-</v>
      </c>
    </row>
    <row r="10" spans="1:6" x14ac:dyDescent="0.25">
      <c r="A10" s="34" t="s">
        <v>35</v>
      </c>
      <c r="B10" s="35">
        <v>0</v>
      </c>
      <c r="C10" s="35"/>
      <c r="D10" s="35">
        <v>0</v>
      </c>
      <c r="E10" s="36" t="str">
        <f t="shared" si="0"/>
        <v>-</v>
      </c>
      <c r="F10" s="36" t="str">
        <f t="shared" si="1"/>
        <v>-</v>
      </c>
    </row>
    <row r="11" spans="1:6" x14ac:dyDescent="0.25">
      <c r="A11" s="28" t="s">
        <v>36</v>
      </c>
      <c r="B11" s="29">
        <f>SUBTOTAL(9,B13:B13)</f>
        <v>2700</v>
      </c>
      <c r="C11" s="29">
        <v>5000</v>
      </c>
      <c r="D11" s="29">
        <f>SUBTOTAL(9,D13:D13)</f>
        <v>0</v>
      </c>
      <c r="E11" s="30">
        <f t="shared" si="0"/>
        <v>0</v>
      </c>
      <c r="F11" s="30">
        <f t="shared" si="1"/>
        <v>0</v>
      </c>
    </row>
    <row r="12" spans="1:6" x14ac:dyDescent="0.25">
      <c r="A12" s="31" t="s">
        <v>37</v>
      </c>
      <c r="B12" s="32">
        <f>SUBTOTAL(9,B13:B13)</f>
        <v>2700</v>
      </c>
      <c r="C12" s="32">
        <v>5000</v>
      </c>
      <c r="D12" s="32">
        <f>SUBTOTAL(9,D13:D13)</f>
        <v>0</v>
      </c>
      <c r="E12" s="33">
        <f t="shared" si="0"/>
        <v>0</v>
      </c>
      <c r="F12" s="33">
        <f t="shared" si="1"/>
        <v>0</v>
      </c>
    </row>
    <row r="13" spans="1:6" x14ac:dyDescent="0.25">
      <c r="A13" s="34" t="s">
        <v>38</v>
      </c>
      <c r="B13" s="35">
        <v>2700</v>
      </c>
      <c r="C13" s="35">
        <v>5000</v>
      </c>
      <c r="D13" s="35">
        <v>0</v>
      </c>
      <c r="E13" s="36">
        <f t="shared" si="0"/>
        <v>0</v>
      </c>
      <c r="F13" s="36">
        <f t="shared" si="1"/>
        <v>0</v>
      </c>
    </row>
    <row r="14" spans="1:6" x14ac:dyDescent="0.25">
      <c r="A14" s="28" t="s">
        <v>39</v>
      </c>
      <c r="B14" s="29">
        <f>SUBTOTAL(9,B16:B17)</f>
        <v>5.87</v>
      </c>
      <c r="C14" s="29">
        <v>100</v>
      </c>
      <c r="D14" s="29">
        <f>SUBTOTAL(9,D16:D17)</f>
        <v>36.43</v>
      </c>
      <c r="E14" s="30">
        <f t="shared" si="0"/>
        <v>6.2061328790459962</v>
      </c>
      <c r="F14" s="30">
        <f t="shared" si="1"/>
        <v>0.36430000000000001</v>
      </c>
    </row>
    <row r="15" spans="1:6" x14ac:dyDescent="0.25">
      <c r="A15" s="31" t="s">
        <v>40</v>
      </c>
      <c r="B15" s="32">
        <f>SUBTOTAL(9,B16:B17)</f>
        <v>5.87</v>
      </c>
      <c r="C15" s="32">
        <v>100</v>
      </c>
      <c r="D15" s="32">
        <f>SUBTOTAL(9,D16:D17)</f>
        <v>36.43</v>
      </c>
      <c r="E15" s="33">
        <f t="shared" si="0"/>
        <v>6.2061328790459962</v>
      </c>
      <c r="F15" s="33">
        <f t="shared" si="1"/>
        <v>0.36430000000000001</v>
      </c>
    </row>
    <row r="16" spans="1:6" x14ac:dyDescent="0.25">
      <c r="A16" s="34" t="s">
        <v>41</v>
      </c>
      <c r="B16" s="35">
        <v>5.87</v>
      </c>
      <c r="C16" s="35">
        <v>100</v>
      </c>
      <c r="D16" s="35">
        <v>5.3</v>
      </c>
      <c r="E16" s="36">
        <f t="shared" si="0"/>
        <v>0.90289608177172054</v>
      </c>
      <c r="F16" s="36">
        <f t="shared" si="1"/>
        <v>5.2999999999999999E-2</v>
      </c>
    </row>
    <row r="17" spans="1:6" x14ac:dyDescent="0.25">
      <c r="A17" s="34" t="s">
        <v>42</v>
      </c>
      <c r="B17" s="35">
        <v>0</v>
      </c>
      <c r="C17" s="35">
        <v>0</v>
      </c>
      <c r="D17" s="35">
        <v>31.13</v>
      </c>
      <c r="E17" s="36" t="str">
        <f t="shared" si="0"/>
        <v>-</v>
      </c>
      <c r="F17" s="36" t="str">
        <f t="shared" si="1"/>
        <v>-</v>
      </c>
    </row>
    <row r="18" spans="1:6" x14ac:dyDescent="0.25">
      <c r="A18" s="28" t="s">
        <v>43</v>
      </c>
      <c r="B18" s="29">
        <f>SUBTOTAL(9,B20:B20)</f>
        <v>3730.5</v>
      </c>
      <c r="C18" s="29">
        <v>8000</v>
      </c>
      <c r="D18" s="29">
        <f>SUBTOTAL(9,D20:D20)</f>
        <v>4430.8100000000004</v>
      </c>
      <c r="E18" s="30">
        <f t="shared" si="0"/>
        <v>1.1877255059643481</v>
      </c>
      <c r="F18" s="30">
        <f t="shared" si="1"/>
        <v>0.55385125000000002</v>
      </c>
    </row>
    <row r="19" spans="1:6" x14ac:dyDescent="0.25">
      <c r="A19" s="31" t="s">
        <v>44</v>
      </c>
      <c r="B19" s="32">
        <f>SUBTOTAL(9,B20:B20)</f>
        <v>3730.5</v>
      </c>
      <c r="C19" s="32">
        <v>8000</v>
      </c>
      <c r="D19" s="32">
        <f>SUBTOTAL(9,D20:D20)</f>
        <v>4430.8100000000004</v>
      </c>
      <c r="E19" s="33">
        <f t="shared" si="0"/>
        <v>1.1877255059643481</v>
      </c>
      <c r="F19" s="33">
        <f t="shared" si="1"/>
        <v>0.55385125000000002</v>
      </c>
    </row>
    <row r="20" spans="1:6" x14ac:dyDescent="0.25">
      <c r="A20" s="34" t="s">
        <v>45</v>
      </c>
      <c r="B20" s="35">
        <v>3730.5</v>
      </c>
      <c r="C20" s="35">
        <v>8000</v>
      </c>
      <c r="D20" s="35">
        <v>4430.8100000000004</v>
      </c>
      <c r="E20" s="36">
        <f t="shared" si="0"/>
        <v>1.1877255059643481</v>
      </c>
      <c r="F20" s="36">
        <f t="shared" si="1"/>
        <v>0.55385125000000002</v>
      </c>
    </row>
    <row r="21" spans="1:6" x14ac:dyDescent="0.25">
      <c r="A21" s="28" t="s">
        <v>46</v>
      </c>
      <c r="B21" s="29">
        <f>SUBTOTAL(9,B23:B26)</f>
        <v>5573.59</v>
      </c>
      <c r="C21" s="29">
        <v>105000</v>
      </c>
      <c r="D21" s="29">
        <f>SUBTOTAL(9,D23:D26)</f>
        <v>48018.119999999995</v>
      </c>
      <c r="E21" s="30">
        <f t="shared" si="0"/>
        <v>8.6152946305702418</v>
      </c>
      <c r="F21" s="30">
        <f t="shared" si="1"/>
        <v>0.45731542857142854</v>
      </c>
    </row>
    <row r="22" spans="1:6" x14ac:dyDescent="0.25">
      <c r="A22" s="31" t="s">
        <v>47</v>
      </c>
      <c r="B22" s="32">
        <f>SUBTOTAL(9,B23:B24)</f>
        <v>5573.59</v>
      </c>
      <c r="C22" s="32">
        <v>105000</v>
      </c>
      <c r="D22" s="32">
        <f>SUBTOTAL(9,D23:D24)</f>
        <v>47435.119999999995</v>
      </c>
      <c r="E22" s="33">
        <f t="shared" si="0"/>
        <v>8.510694184538151</v>
      </c>
      <c r="F22" s="33">
        <f t="shared" si="1"/>
        <v>0.45176304761904756</v>
      </c>
    </row>
    <row r="23" spans="1:6" x14ac:dyDescent="0.25">
      <c r="A23" s="34" t="s">
        <v>48</v>
      </c>
      <c r="B23" s="35">
        <v>1140.23</v>
      </c>
      <c r="C23" s="35">
        <v>3000</v>
      </c>
      <c r="D23" s="35">
        <v>2633.49</v>
      </c>
      <c r="E23" s="36">
        <f t="shared" si="0"/>
        <v>2.3096129728212729</v>
      </c>
      <c r="F23" s="36">
        <f t="shared" si="1"/>
        <v>0.87782999999999989</v>
      </c>
    </row>
    <row r="24" spans="1:6" x14ac:dyDescent="0.25">
      <c r="A24" s="34" t="s">
        <v>49</v>
      </c>
      <c r="B24" s="35">
        <v>4433.3599999999997</v>
      </c>
      <c r="C24" s="35">
        <v>102000</v>
      </c>
      <c r="D24" s="35">
        <v>44801.63</v>
      </c>
      <c r="E24" s="36">
        <f t="shared" si="0"/>
        <v>10.10557004168396</v>
      </c>
      <c r="F24" s="36">
        <f t="shared" si="1"/>
        <v>0.43923166666666663</v>
      </c>
    </row>
    <row r="25" spans="1:6" x14ac:dyDescent="0.25">
      <c r="A25" s="31" t="s">
        <v>50</v>
      </c>
      <c r="B25" s="32">
        <f>SUBTOTAL(9,B26:B26)</f>
        <v>0</v>
      </c>
      <c r="C25" s="32">
        <v>0</v>
      </c>
      <c r="D25" s="32">
        <f>SUBTOTAL(9,D26:D26)</f>
        <v>583</v>
      </c>
      <c r="E25" s="33" t="str">
        <f t="shared" si="0"/>
        <v>-</v>
      </c>
      <c r="F25" s="33" t="str">
        <f t="shared" si="1"/>
        <v>-</v>
      </c>
    </row>
    <row r="26" spans="1:6" x14ac:dyDescent="0.25">
      <c r="A26" s="34" t="s">
        <v>51</v>
      </c>
      <c r="B26" s="35">
        <v>0</v>
      </c>
      <c r="C26" s="35">
        <v>0</v>
      </c>
      <c r="D26" s="35">
        <v>583</v>
      </c>
      <c r="E26" s="36" t="str">
        <f t="shared" si="0"/>
        <v>-</v>
      </c>
      <c r="F26" s="36" t="str">
        <f t="shared" si="1"/>
        <v>-</v>
      </c>
    </row>
    <row r="27" spans="1:6" x14ac:dyDescent="0.25">
      <c r="A27" s="28" t="s">
        <v>52</v>
      </c>
      <c r="B27" s="29">
        <f>SUBTOTAL(9,B29:B30)</f>
        <v>463592.87</v>
      </c>
      <c r="C27" s="29">
        <v>993093</v>
      </c>
      <c r="D27" s="29">
        <f>SUBTOTAL(9,D29:D30)</f>
        <v>509410.47</v>
      </c>
      <c r="E27" s="30">
        <f t="shared" si="0"/>
        <v>1.098831545877744</v>
      </c>
      <c r="F27" s="30">
        <f t="shared" si="1"/>
        <v>0.51295343940597704</v>
      </c>
    </row>
    <row r="28" spans="1:6" x14ac:dyDescent="0.25">
      <c r="A28" s="31" t="s">
        <v>53</v>
      </c>
      <c r="B28" s="32">
        <f>SUBTOTAL(9,B29:B30)</f>
        <v>463592.87</v>
      </c>
      <c r="C28" s="32">
        <v>993093</v>
      </c>
      <c r="D28" s="32">
        <f>SUBTOTAL(9,D29:D30)</f>
        <v>509410.47</v>
      </c>
      <c r="E28" s="33">
        <f t="shared" si="0"/>
        <v>1.098831545877744</v>
      </c>
      <c r="F28" s="33">
        <f t="shared" si="1"/>
        <v>0.51295343940597704</v>
      </c>
    </row>
    <row r="29" spans="1:6" x14ac:dyDescent="0.25">
      <c r="A29" s="34" t="s">
        <v>54</v>
      </c>
      <c r="B29" s="35">
        <v>463592.87</v>
      </c>
      <c r="C29" s="35">
        <v>963093</v>
      </c>
      <c r="D29" s="35">
        <v>479410.47</v>
      </c>
      <c r="E29" s="36">
        <f t="shared" si="0"/>
        <v>1.0341195929091833</v>
      </c>
      <c r="F29" s="36">
        <f t="shared" si="1"/>
        <v>0.49778211449984577</v>
      </c>
    </row>
    <row r="30" spans="1:6" x14ac:dyDescent="0.25">
      <c r="A30" s="34" t="s">
        <v>55</v>
      </c>
      <c r="B30" s="35">
        <v>0</v>
      </c>
      <c r="C30" s="35">
        <v>30000</v>
      </c>
      <c r="D30" s="35">
        <v>30000</v>
      </c>
      <c r="E30" s="36" t="str">
        <f t="shared" si="0"/>
        <v>-</v>
      </c>
      <c r="F30" s="36">
        <f t="shared" si="1"/>
        <v>1</v>
      </c>
    </row>
    <row r="31" spans="1:6" ht="20.100000000000001" customHeight="1" x14ac:dyDescent="0.25">
      <c r="A31" s="37" t="s">
        <v>56</v>
      </c>
      <c r="B31" s="38">
        <f>IFERROR(SUBTOTAL(9,B10:B30),0)</f>
        <v>475602.83</v>
      </c>
      <c r="C31" s="38">
        <v>1111193</v>
      </c>
      <c r="D31" s="38">
        <f>IFERROR(SUBTOTAL(9,D10:D30),0)</f>
        <v>561895.82999999996</v>
      </c>
      <c r="E31" s="39">
        <f t="shared" si="0"/>
        <v>1.1814392063226367</v>
      </c>
      <c r="F31" s="39">
        <f t="shared" si="1"/>
        <v>0.50566897919623321</v>
      </c>
    </row>
    <row r="32" spans="1:6" x14ac:dyDescent="0.25">
      <c r="A32" s="11"/>
      <c r="B32" s="11"/>
      <c r="C32" s="11"/>
      <c r="D32" s="11"/>
      <c r="E32" s="11"/>
      <c r="F32" s="11"/>
    </row>
    <row r="33" spans="1:6" x14ac:dyDescent="0.25">
      <c r="A33" s="11"/>
      <c r="B33" s="11"/>
      <c r="C33" s="11"/>
      <c r="D33" s="11"/>
      <c r="E33" s="11"/>
      <c r="F33" s="11"/>
    </row>
    <row r="34" spans="1:6" s="7" customFormat="1" ht="24.95" customHeight="1" x14ac:dyDescent="0.25">
      <c r="A34" s="8" t="s">
        <v>57</v>
      </c>
      <c r="B34" s="9"/>
      <c r="C34" s="9"/>
      <c r="D34" s="9"/>
      <c r="E34" s="9"/>
      <c r="F34" s="9"/>
    </row>
    <row r="35" spans="1:6" ht="57.6" customHeight="1" x14ac:dyDescent="0.25">
      <c r="A35" s="40" t="s">
        <v>29</v>
      </c>
      <c r="B35" s="10" t="s">
        <v>30</v>
      </c>
      <c r="C35" s="10" t="s">
        <v>6</v>
      </c>
      <c r="D35" s="10" t="s">
        <v>187</v>
      </c>
      <c r="E35" s="10" t="s">
        <v>31</v>
      </c>
      <c r="F35" s="10" t="s">
        <v>32</v>
      </c>
    </row>
    <row r="36" spans="1:6" s="11" customFormat="1" ht="15.95" customHeight="1" x14ac:dyDescent="0.25">
      <c r="A36" s="12" t="s">
        <v>10</v>
      </c>
      <c r="B36" s="12">
        <f>COLUMN()</f>
        <v>2</v>
      </c>
      <c r="C36" s="12">
        <v>3</v>
      </c>
      <c r="D36" s="12">
        <f>COLUMN()</f>
        <v>4</v>
      </c>
      <c r="E36" s="12" t="str">
        <f>_xlfn.CONCAT(TEXT(COLUMN(),"@")," (",TEXT(D36,"@")," / ",TEXT(B36,"@"),")")</f>
        <v>5 (4 / 2)</v>
      </c>
      <c r="F36" s="12" t="str">
        <f>_xlfn.CONCAT(TEXT(COLUMN(),"@")," (",TEXT(D36,"@")," / ",TEXT(C36,"@"),")")</f>
        <v>6 (4 / 3)</v>
      </c>
    </row>
    <row r="37" spans="1:6" x14ac:dyDescent="0.25">
      <c r="A37" s="25" t="s">
        <v>14</v>
      </c>
      <c r="B37" s="26">
        <f>SUBTOTAL(9,B40:B79)</f>
        <v>498085.77000000008</v>
      </c>
      <c r="C37" s="26">
        <v>1096635</v>
      </c>
      <c r="D37" s="26">
        <f>SUBTOTAL(9,D40:D79)</f>
        <v>539125.65000000014</v>
      </c>
      <c r="E37" s="27">
        <f t="shared" ref="E37:E86" si="2">IF(B37&lt;&gt;0,D37/B37,"-")</f>
        <v>1.0823952067532467</v>
      </c>
      <c r="F37" s="27">
        <f t="shared" ref="F37:F68" si="3">IF(C37&lt;&gt;0,D37/C37,"-")</f>
        <v>0.49161813183055453</v>
      </c>
    </row>
    <row r="38" spans="1:6" x14ac:dyDescent="0.25">
      <c r="A38" s="28" t="s">
        <v>58</v>
      </c>
      <c r="B38" s="29">
        <f>SUBTOTAL(9,B40:B45)</f>
        <v>334654.45</v>
      </c>
      <c r="C38" s="29">
        <v>746942</v>
      </c>
      <c r="D38" s="29">
        <f>SUBTOTAL(9,D40:D45)</f>
        <v>341384.16</v>
      </c>
      <c r="E38" s="30">
        <f t="shared" si="2"/>
        <v>1.0201094292934099</v>
      </c>
      <c r="F38" s="30">
        <f t="shared" si="3"/>
        <v>0.45704239418857151</v>
      </c>
    </row>
    <row r="39" spans="1:6" x14ac:dyDescent="0.25">
      <c r="A39" s="31" t="s">
        <v>59</v>
      </c>
      <c r="B39" s="32">
        <f>SUBTOTAL(9,B40:B41)</f>
        <v>286938.58</v>
      </c>
      <c r="C39" s="32">
        <v>641942</v>
      </c>
      <c r="D39" s="32">
        <f>SUBTOTAL(9,D40:D41)</f>
        <v>293021.61</v>
      </c>
      <c r="E39" s="33">
        <f t="shared" si="2"/>
        <v>1.0211997633779326</v>
      </c>
      <c r="F39" s="33">
        <f t="shared" si="3"/>
        <v>0.45646119119795869</v>
      </c>
    </row>
    <row r="40" spans="1:6" x14ac:dyDescent="0.25">
      <c r="A40" s="34" t="s">
        <v>60</v>
      </c>
      <c r="B40" s="35">
        <v>280368.90000000002</v>
      </c>
      <c r="C40" s="35">
        <v>624942</v>
      </c>
      <c r="D40" s="35">
        <v>286143.40999999997</v>
      </c>
      <c r="E40" s="36">
        <f t="shared" si="2"/>
        <v>1.0205961146189892</v>
      </c>
      <c r="F40" s="36">
        <f t="shared" si="3"/>
        <v>0.45787194651663671</v>
      </c>
    </row>
    <row r="41" spans="1:6" x14ac:dyDescent="0.25">
      <c r="A41" s="34" t="s">
        <v>61</v>
      </c>
      <c r="B41" s="35">
        <v>6569.68</v>
      </c>
      <c r="C41" s="35">
        <v>17000</v>
      </c>
      <c r="D41" s="35">
        <v>6878.2</v>
      </c>
      <c r="E41" s="36">
        <f t="shared" si="2"/>
        <v>1.0469611914126715</v>
      </c>
      <c r="F41" s="36">
        <f t="shared" si="3"/>
        <v>0.40460000000000002</v>
      </c>
    </row>
    <row r="42" spans="1:6" x14ac:dyDescent="0.25">
      <c r="A42" s="31" t="s">
        <v>62</v>
      </c>
      <c r="B42" s="32">
        <f>SUBTOTAL(9,B43:B43)</f>
        <v>8000</v>
      </c>
      <c r="C42" s="32">
        <v>18000</v>
      </c>
      <c r="D42" s="32">
        <f>SUBTOTAL(9,D43:D43)</f>
        <v>7600</v>
      </c>
      <c r="E42" s="33">
        <f t="shared" si="2"/>
        <v>0.95</v>
      </c>
      <c r="F42" s="33">
        <f t="shared" si="3"/>
        <v>0.42222222222222222</v>
      </c>
    </row>
    <row r="43" spans="1:6" x14ac:dyDescent="0.25">
      <c r="A43" s="34" t="s">
        <v>63</v>
      </c>
      <c r="B43" s="35">
        <v>8000</v>
      </c>
      <c r="C43" s="35">
        <v>18000</v>
      </c>
      <c r="D43" s="35">
        <v>7600</v>
      </c>
      <c r="E43" s="36">
        <f t="shared" si="2"/>
        <v>0.95</v>
      </c>
      <c r="F43" s="36">
        <f t="shared" si="3"/>
        <v>0.42222222222222222</v>
      </c>
    </row>
    <row r="44" spans="1:6" x14ac:dyDescent="0.25">
      <c r="A44" s="31" t="s">
        <v>64</v>
      </c>
      <c r="B44" s="32">
        <f>SUBTOTAL(9,B45:B45)</f>
        <v>39715.870000000003</v>
      </c>
      <c r="C44" s="32">
        <v>87000</v>
      </c>
      <c r="D44" s="32">
        <f>SUBTOTAL(9,D45:D45)</f>
        <v>40762.550000000003</v>
      </c>
      <c r="E44" s="33">
        <f t="shared" si="2"/>
        <v>1.0263542004745208</v>
      </c>
      <c r="F44" s="33">
        <f t="shared" si="3"/>
        <v>0.46853505747126439</v>
      </c>
    </row>
    <row r="45" spans="1:6" x14ac:dyDescent="0.25">
      <c r="A45" s="34" t="s">
        <v>65</v>
      </c>
      <c r="B45" s="35">
        <v>39715.870000000003</v>
      </c>
      <c r="C45" s="35">
        <v>87000</v>
      </c>
      <c r="D45" s="35">
        <v>40762.550000000003</v>
      </c>
      <c r="E45" s="36">
        <f t="shared" si="2"/>
        <v>1.0263542004745208</v>
      </c>
      <c r="F45" s="36">
        <f t="shared" si="3"/>
        <v>0.46853505747126439</v>
      </c>
    </row>
    <row r="46" spans="1:6" x14ac:dyDescent="0.25">
      <c r="A46" s="28" t="s">
        <v>66</v>
      </c>
      <c r="B46" s="29">
        <f>SUBTOTAL(9,B48:B75)</f>
        <v>162968.88999999998</v>
      </c>
      <c r="C46" s="29">
        <v>348693</v>
      </c>
      <c r="D46" s="29">
        <f>SUBTOTAL(9,D48:D75)</f>
        <v>197251.60999999996</v>
      </c>
      <c r="E46" s="30">
        <f t="shared" si="2"/>
        <v>1.2103635853444175</v>
      </c>
      <c r="F46" s="30">
        <f t="shared" si="3"/>
        <v>0.56568847094722274</v>
      </c>
    </row>
    <row r="47" spans="1:6" x14ac:dyDescent="0.25">
      <c r="A47" s="31" t="s">
        <v>67</v>
      </c>
      <c r="B47" s="32">
        <f>SUBTOTAL(9,B48:B51)</f>
        <v>14974.82</v>
      </c>
      <c r="C47" s="32">
        <v>45300</v>
      </c>
      <c r="D47" s="32">
        <f>SUBTOTAL(9,D48:D51)</f>
        <v>16418.010000000002</v>
      </c>
      <c r="E47" s="33">
        <f t="shared" si="2"/>
        <v>1.0963744472387649</v>
      </c>
      <c r="F47" s="33">
        <f t="shared" si="3"/>
        <v>0.36242847682119211</v>
      </c>
    </row>
    <row r="48" spans="1:6" x14ac:dyDescent="0.25">
      <c r="A48" s="34" t="s">
        <v>68</v>
      </c>
      <c r="B48" s="35">
        <v>4912.34</v>
      </c>
      <c r="C48" s="35">
        <v>11500</v>
      </c>
      <c r="D48" s="35">
        <v>4355.59</v>
      </c>
      <c r="E48" s="36">
        <f t="shared" si="2"/>
        <v>0.88666297528265547</v>
      </c>
      <c r="F48" s="36">
        <f t="shared" si="3"/>
        <v>0.37874695652173912</v>
      </c>
    </row>
    <row r="49" spans="1:6" x14ac:dyDescent="0.25">
      <c r="A49" s="34" t="s">
        <v>69</v>
      </c>
      <c r="B49" s="35">
        <v>9336.9699999999993</v>
      </c>
      <c r="C49" s="35">
        <v>32100</v>
      </c>
      <c r="D49" s="35">
        <v>10709.42</v>
      </c>
      <c r="E49" s="36">
        <f t="shared" si="2"/>
        <v>1.1469909403157557</v>
      </c>
      <c r="F49" s="36">
        <f t="shared" si="3"/>
        <v>0.33362679127725858</v>
      </c>
    </row>
    <row r="50" spans="1:6" x14ac:dyDescent="0.25">
      <c r="A50" s="34" t="s">
        <v>70</v>
      </c>
      <c r="B50" s="35">
        <v>725.51</v>
      </c>
      <c r="C50" s="35">
        <v>1700</v>
      </c>
      <c r="D50" s="35">
        <v>1297</v>
      </c>
      <c r="E50" s="36">
        <f t="shared" si="2"/>
        <v>1.7877079571611694</v>
      </c>
      <c r="F50" s="36">
        <f t="shared" si="3"/>
        <v>0.76294117647058823</v>
      </c>
    </row>
    <row r="51" spans="1:6" x14ac:dyDescent="0.25">
      <c r="A51" s="34" t="s">
        <v>71</v>
      </c>
      <c r="B51" s="35">
        <v>0</v>
      </c>
      <c r="C51" s="35">
        <v>0</v>
      </c>
      <c r="D51" s="35">
        <v>56</v>
      </c>
      <c r="E51" s="36" t="str">
        <f t="shared" si="2"/>
        <v>-</v>
      </c>
      <c r="F51" s="36" t="str">
        <f t="shared" si="3"/>
        <v>-</v>
      </c>
    </row>
    <row r="52" spans="1:6" x14ac:dyDescent="0.25">
      <c r="A52" s="31" t="s">
        <v>72</v>
      </c>
      <c r="B52" s="32">
        <f>SUBTOTAL(9,B53:B57)</f>
        <v>31072.09</v>
      </c>
      <c r="C52" s="32">
        <v>70723</v>
      </c>
      <c r="D52" s="32">
        <f>SUBTOTAL(9,D53:D57)</f>
        <v>35591.78</v>
      </c>
      <c r="E52" s="33">
        <f t="shared" si="2"/>
        <v>1.1454581909359813</v>
      </c>
      <c r="F52" s="33">
        <f t="shared" si="3"/>
        <v>0.50325608359373897</v>
      </c>
    </row>
    <row r="53" spans="1:6" x14ac:dyDescent="0.25">
      <c r="A53" s="34" t="s">
        <v>73</v>
      </c>
      <c r="B53" s="35">
        <v>3452.57</v>
      </c>
      <c r="C53" s="35">
        <v>8100</v>
      </c>
      <c r="D53" s="35">
        <v>6044.4</v>
      </c>
      <c r="E53" s="36">
        <f t="shared" si="2"/>
        <v>1.7506958584474752</v>
      </c>
      <c r="F53" s="36">
        <f t="shared" si="3"/>
        <v>0.74622222222222223</v>
      </c>
    </row>
    <row r="54" spans="1:6" x14ac:dyDescent="0.25">
      <c r="A54" s="34" t="s">
        <v>74</v>
      </c>
      <c r="B54" s="35">
        <v>26040.39</v>
      </c>
      <c r="C54" s="35">
        <v>56123</v>
      </c>
      <c r="D54" s="35">
        <v>28515.27</v>
      </c>
      <c r="E54" s="36">
        <f t="shared" si="2"/>
        <v>1.0950400512434721</v>
      </c>
      <c r="F54" s="36">
        <f t="shared" si="3"/>
        <v>0.50808527698091688</v>
      </c>
    </row>
    <row r="55" spans="1:6" x14ac:dyDescent="0.25">
      <c r="A55" s="34" t="s">
        <v>75</v>
      </c>
      <c r="B55" s="35">
        <v>879.29</v>
      </c>
      <c r="C55" s="35">
        <v>3000</v>
      </c>
      <c r="D55" s="35">
        <v>552.49</v>
      </c>
      <c r="E55" s="36">
        <f t="shared" si="2"/>
        <v>0.62833649876604991</v>
      </c>
      <c r="F55" s="36">
        <f t="shared" si="3"/>
        <v>0.18416333333333335</v>
      </c>
    </row>
    <row r="56" spans="1:6" x14ac:dyDescent="0.25">
      <c r="A56" s="34" t="s">
        <v>76</v>
      </c>
      <c r="B56" s="35">
        <v>457.71</v>
      </c>
      <c r="C56" s="35">
        <v>2000</v>
      </c>
      <c r="D56" s="35">
        <v>479.62</v>
      </c>
      <c r="E56" s="36">
        <f t="shared" si="2"/>
        <v>1.0478687378471085</v>
      </c>
      <c r="F56" s="36">
        <f t="shared" si="3"/>
        <v>0.23981</v>
      </c>
    </row>
    <row r="57" spans="1:6" x14ac:dyDescent="0.25">
      <c r="A57" s="34" t="s">
        <v>77</v>
      </c>
      <c r="B57" s="35">
        <v>242.13</v>
      </c>
      <c r="C57" s="35">
        <v>1500</v>
      </c>
      <c r="D57" s="35">
        <v>0</v>
      </c>
      <c r="E57" s="36">
        <f t="shared" si="2"/>
        <v>0</v>
      </c>
      <c r="F57" s="36">
        <f t="shared" si="3"/>
        <v>0</v>
      </c>
    </row>
    <row r="58" spans="1:6" x14ac:dyDescent="0.25">
      <c r="A58" s="31" t="s">
        <v>78</v>
      </c>
      <c r="B58" s="32">
        <f>SUBTOTAL(9,B59:B67)</f>
        <v>110103.02</v>
      </c>
      <c r="C58" s="32">
        <v>222050</v>
      </c>
      <c r="D58" s="32">
        <f>SUBTOTAL(9,D59:D67)</f>
        <v>136389.5</v>
      </c>
      <c r="E58" s="33">
        <f t="shared" si="2"/>
        <v>1.2387444050126872</v>
      </c>
      <c r="F58" s="33">
        <f t="shared" si="3"/>
        <v>0.61422877730240932</v>
      </c>
    </row>
    <row r="59" spans="1:6" x14ac:dyDescent="0.25">
      <c r="A59" s="34" t="s">
        <v>79</v>
      </c>
      <c r="B59" s="35">
        <v>2260.4499999999998</v>
      </c>
      <c r="C59" s="35">
        <v>5800</v>
      </c>
      <c r="D59" s="35">
        <v>3946.16</v>
      </c>
      <c r="E59" s="36">
        <f t="shared" si="2"/>
        <v>1.7457408923002058</v>
      </c>
      <c r="F59" s="36">
        <f t="shared" si="3"/>
        <v>0.68037241379310343</v>
      </c>
    </row>
    <row r="60" spans="1:6" x14ac:dyDescent="0.25">
      <c r="A60" s="34" t="s">
        <v>80</v>
      </c>
      <c r="B60" s="35">
        <v>3965.11</v>
      </c>
      <c r="C60" s="35">
        <v>18000</v>
      </c>
      <c r="D60" s="35">
        <v>8719.76</v>
      </c>
      <c r="E60" s="36">
        <f t="shared" si="2"/>
        <v>2.1991218402515944</v>
      </c>
      <c r="F60" s="36">
        <f t="shared" si="3"/>
        <v>0.48443111111111115</v>
      </c>
    </row>
    <row r="61" spans="1:6" x14ac:dyDescent="0.25">
      <c r="A61" s="34" t="s">
        <v>81</v>
      </c>
      <c r="B61" s="35">
        <v>222.14</v>
      </c>
      <c r="C61" s="35">
        <v>1000</v>
      </c>
      <c r="D61" s="35">
        <v>2334.08</v>
      </c>
      <c r="E61" s="36">
        <f t="shared" si="2"/>
        <v>10.507247681642207</v>
      </c>
      <c r="F61" s="36">
        <f t="shared" si="3"/>
        <v>2.3340799999999997</v>
      </c>
    </row>
    <row r="62" spans="1:6" x14ac:dyDescent="0.25">
      <c r="A62" s="34" t="s">
        <v>82</v>
      </c>
      <c r="B62" s="35">
        <v>3039.21</v>
      </c>
      <c r="C62" s="35">
        <v>6000</v>
      </c>
      <c r="D62" s="35">
        <v>3832.25</v>
      </c>
      <c r="E62" s="36">
        <f t="shared" si="2"/>
        <v>1.2609362301387532</v>
      </c>
      <c r="F62" s="36">
        <f t="shared" si="3"/>
        <v>0.63870833333333332</v>
      </c>
    </row>
    <row r="63" spans="1:6" x14ac:dyDescent="0.25">
      <c r="A63" s="34" t="s">
        <v>83</v>
      </c>
      <c r="B63" s="35">
        <v>14018.03</v>
      </c>
      <c r="C63" s="35">
        <v>30500</v>
      </c>
      <c r="D63" s="35">
        <v>14116.61</v>
      </c>
      <c r="E63" s="36">
        <f t="shared" si="2"/>
        <v>1.0070323718810703</v>
      </c>
      <c r="F63" s="36">
        <f t="shared" si="3"/>
        <v>0.46283967213114757</v>
      </c>
    </row>
    <row r="64" spans="1:6" x14ac:dyDescent="0.25">
      <c r="A64" s="34" t="s">
        <v>84</v>
      </c>
      <c r="B64" s="35">
        <v>2240</v>
      </c>
      <c r="C64" s="35">
        <v>1000</v>
      </c>
      <c r="D64" s="35">
        <v>694.09</v>
      </c>
      <c r="E64" s="36">
        <f t="shared" si="2"/>
        <v>0.30986160714285715</v>
      </c>
      <c r="F64" s="36">
        <f t="shared" si="3"/>
        <v>0.69408999999999998</v>
      </c>
    </row>
    <row r="65" spans="1:6" x14ac:dyDescent="0.25">
      <c r="A65" s="34" t="s">
        <v>85</v>
      </c>
      <c r="B65" s="35">
        <v>54660.36</v>
      </c>
      <c r="C65" s="35">
        <v>82000</v>
      </c>
      <c r="D65" s="35">
        <v>56021.48</v>
      </c>
      <c r="E65" s="36">
        <f t="shared" si="2"/>
        <v>1.0249014093577138</v>
      </c>
      <c r="F65" s="36">
        <f t="shared" si="3"/>
        <v>0.68318878048780496</v>
      </c>
    </row>
    <row r="66" spans="1:6" x14ac:dyDescent="0.25">
      <c r="A66" s="34" t="s">
        <v>86</v>
      </c>
      <c r="B66" s="35">
        <v>4759.28</v>
      </c>
      <c r="C66" s="35">
        <v>12500</v>
      </c>
      <c r="D66" s="35">
        <v>5424.15</v>
      </c>
      <c r="E66" s="36">
        <f t="shared" si="2"/>
        <v>1.1396997024760047</v>
      </c>
      <c r="F66" s="36">
        <f t="shared" si="3"/>
        <v>0.43393199999999998</v>
      </c>
    </row>
    <row r="67" spans="1:6" x14ac:dyDescent="0.25">
      <c r="A67" s="34" t="s">
        <v>87</v>
      </c>
      <c r="B67" s="35">
        <v>24938.44</v>
      </c>
      <c r="C67" s="35">
        <v>65250</v>
      </c>
      <c r="D67" s="35">
        <v>41300.92</v>
      </c>
      <c r="E67" s="36">
        <f t="shared" si="2"/>
        <v>1.6561148171256903</v>
      </c>
      <c r="F67" s="36">
        <f t="shared" si="3"/>
        <v>0.63296429118773945</v>
      </c>
    </row>
    <row r="68" spans="1:6" x14ac:dyDescent="0.25">
      <c r="A68" s="31" t="s">
        <v>88</v>
      </c>
      <c r="B68" s="32">
        <f>SUBTOTAL(9,B69:B69)</f>
        <v>2384.86</v>
      </c>
      <c r="C68" s="32">
        <v>1750</v>
      </c>
      <c r="D68" s="32">
        <f>SUBTOTAL(9,D69:D69)</f>
        <v>873</v>
      </c>
      <c r="E68" s="33">
        <f t="shared" si="2"/>
        <v>0.36605922360222404</v>
      </c>
      <c r="F68" s="33">
        <f t="shared" si="3"/>
        <v>0.49885714285714283</v>
      </c>
    </row>
    <row r="69" spans="1:6" x14ac:dyDescent="0.25">
      <c r="A69" s="34" t="s">
        <v>89</v>
      </c>
      <c r="B69" s="35">
        <v>2384.86</v>
      </c>
      <c r="C69" s="35">
        <v>1750</v>
      </c>
      <c r="D69" s="35">
        <v>873</v>
      </c>
      <c r="E69" s="36">
        <f t="shared" si="2"/>
        <v>0.36605922360222404</v>
      </c>
      <c r="F69" s="36">
        <f t="shared" ref="F69:F87" si="4">IF(C69&lt;&gt;0,D69/C69,"-")</f>
        <v>0.49885714285714283</v>
      </c>
    </row>
    <row r="70" spans="1:6" x14ac:dyDescent="0.25">
      <c r="A70" s="31" t="s">
        <v>90</v>
      </c>
      <c r="B70" s="32">
        <f>SUBTOTAL(9,B71:B75)</f>
        <v>4434.1000000000004</v>
      </c>
      <c r="C70" s="32">
        <v>8870</v>
      </c>
      <c r="D70" s="32">
        <f>SUBTOTAL(9,D71:D75)</f>
        <v>7979.3200000000006</v>
      </c>
      <c r="E70" s="33">
        <f t="shared" si="2"/>
        <v>1.7995354186869941</v>
      </c>
      <c r="F70" s="33">
        <f t="shared" si="4"/>
        <v>0.8995851183765502</v>
      </c>
    </row>
    <row r="71" spans="1:6" x14ac:dyDescent="0.25">
      <c r="A71" s="34" t="s">
        <v>91</v>
      </c>
      <c r="B71" s="35">
        <v>1659.58</v>
      </c>
      <c r="C71" s="35">
        <v>2400</v>
      </c>
      <c r="D71" s="35">
        <v>1513.23</v>
      </c>
      <c r="E71" s="36">
        <f t="shared" si="2"/>
        <v>0.91181503753961846</v>
      </c>
      <c r="F71" s="36">
        <f t="shared" si="4"/>
        <v>0.63051250000000003</v>
      </c>
    </row>
    <row r="72" spans="1:6" x14ac:dyDescent="0.25">
      <c r="A72" s="34" t="s">
        <v>92</v>
      </c>
      <c r="B72" s="35">
        <v>825.42</v>
      </c>
      <c r="C72" s="35">
        <v>3500</v>
      </c>
      <c r="D72" s="35">
        <v>4980.55</v>
      </c>
      <c r="E72" s="36">
        <f t="shared" si="2"/>
        <v>6.0339584696275841</v>
      </c>
      <c r="F72" s="36">
        <f t="shared" si="4"/>
        <v>1.4230142857142858</v>
      </c>
    </row>
    <row r="73" spans="1:6" x14ac:dyDescent="0.25">
      <c r="A73" s="34" t="s">
        <v>93</v>
      </c>
      <c r="B73" s="35">
        <v>465</v>
      </c>
      <c r="C73" s="35">
        <v>1000</v>
      </c>
      <c r="D73" s="35">
        <v>465</v>
      </c>
      <c r="E73" s="36">
        <f t="shared" si="2"/>
        <v>1</v>
      </c>
      <c r="F73" s="36">
        <f t="shared" si="4"/>
        <v>0.46500000000000002</v>
      </c>
    </row>
    <row r="74" spans="1:6" x14ac:dyDescent="0.25">
      <c r="A74" s="34" t="s">
        <v>94</v>
      </c>
      <c r="B74" s="35">
        <v>1344.1</v>
      </c>
      <c r="C74" s="35">
        <v>1470</v>
      </c>
      <c r="D74" s="35">
        <v>617.24</v>
      </c>
      <c r="E74" s="36">
        <f t="shared" si="2"/>
        <v>0.45922178409344544</v>
      </c>
      <c r="F74" s="36">
        <f t="shared" si="4"/>
        <v>0.41989115646258501</v>
      </c>
    </row>
    <row r="75" spans="1:6" x14ac:dyDescent="0.25">
      <c r="A75" s="34" t="s">
        <v>95</v>
      </c>
      <c r="B75" s="35">
        <v>140</v>
      </c>
      <c r="C75" s="35">
        <v>500</v>
      </c>
      <c r="D75" s="35">
        <v>403.3</v>
      </c>
      <c r="E75" s="36">
        <f t="shared" si="2"/>
        <v>2.8807142857142858</v>
      </c>
      <c r="F75" s="36">
        <f t="shared" si="4"/>
        <v>0.80659999999999998</v>
      </c>
    </row>
    <row r="76" spans="1:6" x14ac:dyDescent="0.25">
      <c r="A76" s="28" t="s">
        <v>96</v>
      </c>
      <c r="B76" s="29">
        <f>SUBTOTAL(9,B78:B79)</f>
        <v>462.43</v>
      </c>
      <c r="C76" s="29">
        <v>1000</v>
      </c>
      <c r="D76" s="29">
        <f>SUBTOTAL(9,D78:D79)</f>
        <v>489.88</v>
      </c>
      <c r="E76" s="30">
        <f t="shared" si="2"/>
        <v>1.0593603356183638</v>
      </c>
      <c r="F76" s="30">
        <f t="shared" si="4"/>
        <v>0.48987999999999998</v>
      </c>
    </row>
    <row r="77" spans="1:6" x14ac:dyDescent="0.25">
      <c r="A77" s="31" t="s">
        <v>97</v>
      </c>
      <c r="B77" s="32">
        <f>SUBTOTAL(9,B78:B79)</f>
        <v>462.43</v>
      </c>
      <c r="C77" s="32">
        <v>1000</v>
      </c>
      <c r="D77" s="32">
        <f>SUBTOTAL(9,D78:D79)</f>
        <v>489.88</v>
      </c>
      <c r="E77" s="33">
        <f t="shared" si="2"/>
        <v>1.0593603356183638</v>
      </c>
      <c r="F77" s="33">
        <f t="shared" si="4"/>
        <v>0.48987999999999998</v>
      </c>
    </row>
    <row r="78" spans="1:6" x14ac:dyDescent="0.25">
      <c r="A78" s="34" t="s">
        <v>98</v>
      </c>
      <c r="B78" s="35">
        <v>462.43</v>
      </c>
      <c r="C78" s="35">
        <v>1000</v>
      </c>
      <c r="D78" s="35">
        <v>489.74</v>
      </c>
      <c r="E78" s="36">
        <f t="shared" si="2"/>
        <v>1.0590575870942629</v>
      </c>
      <c r="F78" s="36">
        <f t="shared" si="4"/>
        <v>0.48974000000000001</v>
      </c>
    </row>
    <row r="79" spans="1:6" x14ac:dyDescent="0.25">
      <c r="A79" s="34" t="s">
        <v>99</v>
      </c>
      <c r="B79" s="35">
        <v>0</v>
      </c>
      <c r="C79" s="35">
        <v>0</v>
      </c>
      <c r="D79" s="35">
        <v>0.14000000000000001</v>
      </c>
      <c r="E79" s="36" t="str">
        <f t="shared" si="2"/>
        <v>-</v>
      </c>
      <c r="F79" s="36" t="str">
        <f t="shared" si="4"/>
        <v>-</v>
      </c>
    </row>
    <row r="80" spans="1:6" x14ac:dyDescent="0.25">
      <c r="A80" s="25" t="s">
        <v>15</v>
      </c>
      <c r="B80" s="26">
        <v>83.26</v>
      </c>
      <c r="C80" s="26">
        <v>35000</v>
      </c>
      <c r="D80" s="26">
        <f>SUBTOTAL(9,D83:D84)</f>
        <v>35546.370000000003</v>
      </c>
      <c r="E80" s="27">
        <f t="shared" si="2"/>
        <v>426.93214028344943</v>
      </c>
      <c r="F80" s="27">
        <f t="shared" si="4"/>
        <v>1.0156105714285715</v>
      </c>
    </row>
    <row r="81" spans="1:6" x14ac:dyDescent="0.25">
      <c r="A81" s="28" t="s">
        <v>100</v>
      </c>
      <c r="B81" s="29">
        <v>83.26</v>
      </c>
      <c r="C81" s="29">
        <v>35000</v>
      </c>
      <c r="D81" s="29">
        <f>SUBTOTAL(9,D83:D84)</f>
        <v>35546.370000000003</v>
      </c>
      <c r="E81" s="30">
        <f t="shared" si="2"/>
        <v>426.93214028344943</v>
      </c>
      <c r="F81" s="30">
        <f t="shared" si="4"/>
        <v>1.0156105714285715</v>
      </c>
    </row>
    <row r="82" spans="1:6" x14ac:dyDescent="0.25">
      <c r="A82" s="31" t="s">
        <v>101</v>
      </c>
      <c r="B82" s="32">
        <f>SUBTOTAL(9,B83:B84)</f>
        <v>0</v>
      </c>
      <c r="C82" s="32">
        <v>35000</v>
      </c>
      <c r="D82" s="32">
        <f>SUBTOTAL(9,D83:D84)</f>
        <v>35546.370000000003</v>
      </c>
      <c r="E82" s="33" t="str">
        <f t="shared" si="2"/>
        <v>-</v>
      </c>
      <c r="F82" s="33">
        <f t="shared" si="4"/>
        <v>1.0156105714285715</v>
      </c>
    </row>
    <row r="83" spans="1:6" x14ac:dyDescent="0.25">
      <c r="A83" s="34" t="s">
        <v>102</v>
      </c>
      <c r="B83" s="35">
        <v>0</v>
      </c>
      <c r="C83" s="35">
        <v>0</v>
      </c>
      <c r="D83" s="35">
        <v>3184.37</v>
      </c>
      <c r="E83" s="36" t="str">
        <f t="shared" si="2"/>
        <v>-</v>
      </c>
      <c r="F83" s="36" t="str">
        <f t="shared" si="4"/>
        <v>-</v>
      </c>
    </row>
    <row r="84" spans="1:6" x14ac:dyDescent="0.25">
      <c r="A84" s="34" t="s">
        <v>103</v>
      </c>
      <c r="B84" s="35">
        <v>0</v>
      </c>
      <c r="C84" s="35">
        <v>35000</v>
      </c>
      <c r="D84" s="35">
        <v>32362</v>
      </c>
      <c r="E84" s="36" t="str">
        <f t="shared" si="2"/>
        <v>-</v>
      </c>
      <c r="F84" s="36">
        <f t="shared" si="4"/>
        <v>0.92462857142857147</v>
      </c>
    </row>
    <row r="85" spans="1:6" x14ac:dyDescent="0.25">
      <c r="A85" s="56" t="s">
        <v>188</v>
      </c>
      <c r="B85" s="57">
        <f>SUBTOTAL(9,B86:B86)</f>
        <v>83.26</v>
      </c>
      <c r="C85" s="57">
        <v>0</v>
      </c>
      <c r="D85" s="57">
        <v>0</v>
      </c>
      <c r="E85" s="58">
        <f t="shared" si="2"/>
        <v>0</v>
      </c>
      <c r="F85" s="58" t="str">
        <f t="shared" si="4"/>
        <v>-</v>
      </c>
    </row>
    <row r="86" spans="1:6" x14ac:dyDescent="0.25">
      <c r="A86" s="34" t="s">
        <v>189</v>
      </c>
      <c r="B86" s="35">
        <v>83.26</v>
      </c>
      <c r="C86" s="35">
        <v>0</v>
      </c>
      <c r="D86" s="35">
        <v>0</v>
      </c>
      <c r="E86" s="36">
        <f t="shared" si="2"/>
        <v>0</v>
      </c>
      <c r="F86" s="36" t="str">
        <f t="shared" si="4"/>
        <v>-</v>
      </c>
    </row>
    <row r="87" spans="1:6" ht="20.100000000000001" customHeight="1" x14ac:dyDescent="0.25">
      <c r="A87" s="37" t="s">
        <v>56</v>
      </c>
      <c r="B87" s="38">
        <f>IFERROR(SUBTOTAL(9,B40:B80),0)</f>
        <v>498169.03000000009</v>
      </c>
      <c r="C87" s="38">
        <v>1131635</v>
      </c>
      <c r="D87" s="38">
        <f>IFERROR(SUBTOTAL(9,D40:D84),0)</f>
        <v>574672.02000000014</v>
      </c>
      <c r="E87" s="39">
        <f>IF(B87&lt;&gt;0,D87/D87,"-")</f>
        <v>1</v>
      </c>
      <c r="F87" s="39">
        <f t="shared" si="4"/>
        <v>0.50782453706362929</v>
      </c>
    </row>
    <row r="88" spans="1:6" x14ac:dyDescent="0.25">
      <c r="E88" s="11"/>
      <c r="F88" s="11"/>
    </row>
    <row r="89" spans="1:6" x14ac:dyDescent="0.25">
      <c r="C89" s="24"/>
    </row>
    <row r="94" spans="1:6" s="6" customFormat="1" ht="24.95" customHeight="1" x14ac:dyDescent="0.3">
      <c r="A94" s="60" t="s">
        <v>104</v>
      </c>
      <c r="B94" s="60"/>
      <c r="C94" s="60"/>
      <c r="D94" s="60"/>
      <c r="E94" s="60"/>
      <c r="F94" s="60"/>
    </row>
    <row r="95" spans="1:6" s="7" customFormat="1" ht="24.95" customHeight="1" x14ac:dyDescent="0.25">
      <c r="A95" s="8" t="s">
        <v>28</v>
      </c>
      <c r="B95" s="9"/>
      <c r="C95" s="9"/>
      <c r="D95" s="9"/>
      <c r="E95" s="9"/>
      <c r="F95" s="9"/>
    </row>
    <row r="96" spans="1:6" ht="57.6" customHeight="1" x14ac:dyDescent="0.25">
      <c r="A96" s="10" t="s">
        <v>29</v>
      </c>
      <c r="B96" s="10" t="s">
        <v>30</v>
      </c>
      <c r="C96" s="10" t="s">
        <v>6</v>
      </c>
      <c r="D96" s="10" t="s">
        <v>187</v>
      </c>
      <c r="E96" s="10" t="s">
        <v>31</v>
      </c>
      <c r="F96" s="10" t="s">
        <v>32</v>
      </c>
    </row>
    <row r="97" spans="1:6" s="11" customFormat="1" ht="15.95" customHeight="1" x14ac:dyDescent="0.25">
      <c r="A97" s="12" t="s">
        <v>10</v>
      </c>
      <c r="B97" s="12">
        <f>COLUMN()</f>
        <v>2</v>
      </c>
      <c r="C97" s="12">
        <f>COLUMN()</f>
        <v>3</v>
      </c>
      <c r="D97" s="12">
        <f>COLUMN()</f>
        <v>4</v>
      </c>
      <c r="E97" s="12" t="str">
        <f>_xlfn.CONCAT(TEXT(COLUMN(),"@")," (",TEXT(D97,"@")," / ",TEXT(B97,"@"),")")</f>
        <v>5 (4 / 2)</v>
      </c>
      <c r="F97" s="12" t="str">
        <f>_xlfn.CONCAT(TEXT(COLUMN(),"@")," (",TEXT(D97,"@")," / ",TEXT(C97,"@"),")")</f>
        <v>6 (4 / 3)</v>
      </c>
    </row>
    <row r="98" spans="1:6" x14ac:dyDescent="0.25">
      <c r="A98" s="25" t="s">
        <v>105</v>
      </c>
      <c r="B98" s="26">
        <f>SUBTOTAL(9,B99:B99)</f>
        <v>463592.87</v>
      </c>
      <c r="C98" s="26">
        <f>SUBTOTAL(9,C99:C99)</f>
        <v>993093</v>
      </c>
      <c r="D98" s="26">
        <f>SUBTOTAL(9,D99:D99)</f>
        <v>509410.47</v>
      </c>
      <c r="E98" s="27">
        <f t="shared" ref="E98:E110" si="5">IF(B98&lt;&gt;0,D98/B98,"-")</f>
        <v>1.098831545877744</v>
      </c>
      <c r="F98" s="27">
        <f t="shared" ref="F98:F110" si="6">IF(C98&lt;&gt;0,D98/C98,"-")</f>
        <v>0.51295343940597704</v>
      </c>
    </row>
    <row r="99" spans="1:6" x14ac:dyDescent="0.25">
      <c r="A99" s="34" t="s">
        <v>106</v>
      </c>
      <c r="B99" s="35">
        <v>463592.87</v>
      </c>
      <c r="C99" s="35">
        <v>993093</v>
      </c>
      <c r="D99" s="35">
        <v>509410.47</v>
      </c>
      <c r="E99" s="36">
        <f t="shared" si="5"/>
        <v>1.098831545877744</v>
      </c>
      <c r="F99" s="36">
        <f t="shared" si="6"/>
        <v>0.51295343940597704</v>
      </c>
    </row>
    <row r="100" spans="1:6" x14ac:dyDescent="0.25">
      <c r="A100" s="25" t="s">
        <v>107</v>
      </c>
      <c r="B100" s="26">
        <f>SUBTOTAL(9,B101:B101)</f>
        <v>5579.46</v>
      </c>
      <c r="C100" s="26">
        <f>SUBTOTAL(9,C101:C101)</f>
        <v>105100</v>
      </c>
      <c r="D100" s="26">
        <f>SUBTOTAL(9,D101:D101)</f>
        <v>47471.55</v>
      </c>
      <c r="E100" s="27">
        <f t="shared" si="5"/>
        <v>8.5082696174898658</v>
      </c>
      <c r="F100" s="27">
        <f t="shared" si="6"/>
        <v>0.45167982873453855</v>
      </c>
    </row>
    <row r="101" spans="1:6" x14ac:dyDescent="0.25">
      <c r="A101" s="34" t="s">
        <v>108</v>
      </c>
      <c r="B101" s="35">
        <v>5579.46</v>
      </c>
      <c r="C101" s="35">
        <v>105100</v>
      </c>
      <c r="D101" s="35">
        <v>47471.55</v>
      </c>
      <c r="E101" s="36">
        <f t="shared" si="5"/>
        <v>8.5082696174898658</v>
      </c>
      <c r="F101" s="36">
        <f t="shared" si="6"/>
        <v>0.45167982873453855</v>
      </c>
    </row>
    <row r="102" spans="1:6" x14ac:dyDescent="0.25">
      <c r="A102" s="25" t="s">
        <v>109</v>
      </c>
      <c r="B102" s="26">
        <f>SUBTOTAL(9,B103:B103)</f>
        <v>3730.5</v>
      </c>
      <c r="C102" s="26">
        <f>SUBTOTAL(9,C103:C103)</f>
        <v>8000</v>
      </c>
      <c r="D102" s="26">
        <f>SUBTOTAL(9,D103:D103)</f>
        <v>3831</v>
      </c>
      <c r="E102" s="27">
        <f t="shared" si="5"/>
        <v>1.026940088459992</v>
      </c>
      <c r="F102" s="27">
        <f t="shared" si="6"/>
        <v>0.478875</v>
      </c>
    </row>
    <row r="103" spans="1:6" x14ac:dyDescent="0.25">
      <c r="A103" s="34" t="s">
        <v>110</v>
      </c>
      <c r="B103" s="35">
        <v>3730.5</v>
      </c>
      <c r="C103" s="35">
        <v>8000</v>
      </c>
      <c r="D103" s="35">
        <v>3831</v>
      </c>
      <c r="E103" s="36">
        <f t="shared" si="5"/>
        <v>1.026940088459992</v>
      </c>
      <c r="F103" s="36">
        <f t="shared" si="6"/>
        <v>0.478875</v>
      </c>
    </row>
    <row r="104" spans="1:6" x14ac:dyDescent="0.25">
      <c r="A104" s="25" t="s">
        <v>111</v>
      </c>
      <c r="B104" s="26">
        <f>SUBTOTAL(9,B105:B105)</f>
        <v>2700</v>
      </c>
      <c r="C104" s="26">
        <f>SUBTOTAL(9,C105:C105)</f>
        <v>5000</v>
      </c>
      <c r="D104" s="26">
        <f>SUBTOTAL(9,D105:D105)</f>
        <v>0</v>
      </c>
      <c r="E104" s="27">
        <f t="shared" si="5"/>
        <v>0</v>
      </c>
      <c r="F104" s="27">
        <f t="shared" si="6"/>
        <v>0</v>
      </c>
    </row>
    <row r="105" spans="1:6" x14ac:dyDescent="0.25">
      <c r="A105" s="34" t="s">
        <v>112</v>
      </c>
      <c r="B105" s="35">
        <v>2700</v>
      </c>
      <c r="C105" s="35">
        <v>5000</v>
      </c>
      <c r="D105" s="35">
        <v>0</v>
      </c>
      <c r="E105" s="36">
        <f t="shared" si="5"/>
        <v>0</v>
      </c>
      <c r="F105" s="36">
        <f t="shared" si="6"/>
        <v>0</v>
      </c>
    </row>
    <row r="106" spans="1:6" x14ac:dyDescent="0.25">
      <c r="A106" s="25" t="s">
        <v>113</v>
      </c>
      <c r="B106" s="26">
        <f>SUBTOTAL(9,B107:B107)</f>
        <v>0</v>
      </c>
      <c r="C106" s="26">
        <f>SUBTOTAL(9,C107:C107)</f>
        <v>0</v>
      </c>
      <c r="D106" s="26">
        <f>SUBTOTAL(9,D107:D107)</f>
        <v>583</v>
      </c>
      <c r="E106" s="27" t="str">
        <f t="shared" si="5"/>
        <v>-</v>
      </c>
      <c r="F106" s="27" t="str">
        <f t="shared" si="6"/>
        <v>-</v>
      </c>
    </row>
    <row r="107" spans="1:6" x14ac:dyDescent="0.25">
      <c r="A107" s="34" t="s">
        <v>114</v>
      </c>
      <c r="B107" s="35">
        <v>0</v>
      </c>
      <c r="C107" s="35">
        <v>0</v>
      </c>
      <c r="D107" s="35">
        <v>583</v>
      </c>
      <c r="E107" s="36" t="str">
        <f t="shared" si="5"/>
        <v>-</v>
      </c>
      <c r="F107" s="36" t="str">
        <f t="shared" si="6"/>
        <v>-</v>
      </c>
    </row>
    <row r="108" spans="1:6" x14ac:dyDescent="0.25">
      <c r="A108" s="25" t="s">
        <v>115</v>
      </c>
      <c r="B108" s="26">
        <f>SUBTOTAL(9,B109:B109)</f>
        <v>0</v>
      </c>
      <c r="C108" s="26">
        <f>SUBTOTAL(9,C109:C109)</f>
        <v>0</v>
      </c>
      <c r="D108" s="26">
        <f>SUBTOTAL(9,D109:D109)</f>
        <v>599.80999999999995</v>
      </c>
      <c r="E108" s="27" t="str">
        <f t="shared" si="5"/>
        <v>-</v>
      </c>
      <c r="F108" s="27" t="str">
        <f t="shared" si="6"/>
        <v>-</v>
      </c>
    </row>
    <row r="109" spans="1:6" x14ac:dyDescent="0.25">
      <c r="A109" s="34" t="s">
        <v>116</v>
      </c>
      <c r="B109" s="35">
        <v>0</v>
      </c>
      <c r="C109" s="35">
        <v>0</v>
      </c>
      <c r="D109" s="35">
        <v>599.80999999999995</v>
      </c>
      <c r="E109" s="36" t="str">
        <f t="shared" si="5"/>
        <v>-</v>
      </c>
      <c r="F109" s="36" t="str">
        <f t="shared" si="6"/>
        <v>-</v>
      </c>
    </row>
    <row r="110" spans="1:6" ht="20.100000000000001" customHeight="1" x14ac:dyDescent="0.25">
      <c r="A110" s="37" t="s">
        <v>56</v>
      </c>
      <c r="B110" s="38">
        <f>IFERROR(SUBTOTAL(9,B99:B109),0)</f>
        <v>475602.83</v>
      </c>
      <c r="C110" s="38">
        <f>IFERROR(SUBTOTAL(9,C99:C109),0)</f>
        <v>1111193</v>
      </c>
      <c r="D110" s="38">
        <f>IFERROR(SUBTOTAL(9,D99:D109),0)</f>
        <v>561895.83000000007</v>
      </c>
      <c r="E110" s="39">
        <f t="shared" si="5"/>
        <v>1.1814392063226371</v>
      </c>
      <c r="F110" s="39">
        <f t="shared" si="6"/>
        <v>0.50566897919623333</v>
      </c>
    </row>
    <row r="111" spans="1:6" x14ac:dyDescent="0.25">
      <c r="A111" s="11"/>
      <c r="B111" s="11"/>
      <c r="C111" s="11"/>
      <c r="D111" s="11"/>
      <c r="E111" s="11"/>
      <c r="F111" s="11"/>
    </row>
    <row r="112" spans="1:6" x14ac:dyDescent="0.25">
      <c r="A112" s="11"/>
      <c r="B112" s="11"/>
      <c r="C112" s="11"/>
      <c r="D112" s="11"/>
      <c r="E112" s="11"/>
      <c r="F112" s="11"/>
    </row>
    <row r="113" spans="1:6" s="7" customFormat="1" ht="24.95" customHeight="1" x14ac:dyDescent="0.25">
      <c r="A113" s="8" t="s">
        <v>57</v>
      </c>
      <c r="B113" s="9"/>
      <c r="C113" s="9"/>
      <c r="D113" s="9"/>
      <c r="E113" s="9"/>
      <c r="F113" s="9"/>
    </row>
    <row r="114" spans="1:6" ht="57.6" customHeight="1" x14ac:dyDescent="0.25">
      <c r="A114" s="40" t="s">
        <v>29</v>
      </c>
      <c r="B114" s="10" t="s">
        <v>30</v>
      </c>
      <c r="C114" s="10" t="s">
        <v>6</v>
      </c>
      <c r="D114" s="10" t="s">
        <v>187</v>
      </c>
      <c r="E114" s="10" t="s">
        <v>31</v>
      </c>
      <c r="F114" s="10" t="s">
        <v>32</v>
      </c>
    </row>
    <row r="115" spans="1:6" s="11" customFormat="1" ht="15.95" customHeight="1" x14ac:dyDescent="0.25">
      <c r="A115" s="12" t="s">
        <v>10</v>
      </c>
      <c r="B115" s="12">
        <f>COLUMN()</f>
        <v>2</v>
      </c>
      <c r="C115" s="12">
        <f>COLUMN()</f>
        <v>3</v>
      </c>
      <c r="D115" s="12">
        <f>COLUMN()</f>
        <v>4</v>
      </c>
      <c r="E115" s="12" t="str">
        <f>_xlfn.CONCAT(TEXT(COLUMN(),"@")," (",TEXT(D115,"@")," / ",TEXT(B115,"@"),")")</f>
        <v>5 (4 / 2)</v>
      </c>
      <c r="F115" s="12" t="str">
        <f>_xlfn.CONCAT(TEXT(COLUMN(),"@")," (",TEXT(D115,"@")," / ",TEXT(C115,"@"),")")</f>
        <v>6 (4 / 3)</v>
      </c>
    </row>
    <row r="116" spans="1:6" x14ac:dyDescent="0.25">
      <c r="A116" s="25" t="s">
        <v>105</v>
      </c>
      <c r="B116" s="26">
        <f>SUBTOTAL(9,B117:B117)</f>
        <v>463592.87</v>
      </c>
      <c r="C116" s="26">
        <f>SUBTOTAL(9,C117:C117)</f>
        <v>993093</v>
      </c>
      <c r="D116" s="26">
        <f>SUBTOTAL(9,D117:D117)</f>
        <v>509410.47</v>
      </c>
      <c r="E116" s="27">
        <f t="shared" ref="E116:E125" si="7">IF(B116&lt;&gt;0,D116/B116,"-")</f>
        <v>1.098831545877744</v>
      </c>
      <c r="F116" s="27">
        <f t="shared" ref="F116:F126" si="8">IF(C116&lt;&gt;0,D116/C116,"-")</f>
        <v>0.51295343940597704</v>
      </c>
    </row>
    <row r="117" spans="1:6" x14ac:dyDescent="0.25">
      <c r="A117" s="34" t="s">
        <v>106</v>
      </c>
      <c r="B117" s="35">
        <v>463592.87</v>
      </c>
      <c r="C117" s="35">
        <v>993093</v>
      </c>
      <c r="D117" s="35">
        <v>509410.47</v>
      </c>
      <c r="E117" s="36">
        <f t="shared" si="7"/>
        <v>1.098831545877744</v>
      </c>
      <c r="F117" s="36">
        <f t="shared" si="8"/>
        <v>0.51295343940597704</v>
      </c>
    </row>
    <row r="118" spans="1:6" x14ac:dyDescent="0.25">
      <c r="A118" s="25" t="s">
        <v>107</v>
      </c>
      <c r="B118" s="26">
        <f>SUBTOTAL(9,B119:B119)</f>
        <v>12186.13</v>
      </c>
      <c r="C118" s="26">
        <f>SUBTOTAL(9,C119:C119)</f>
        <v>103600</v>
      </c>
      <c r="D118" s="26">
        <f>SUBTOTAL(9,D119:D119)</f>
        <v>64505.25</v>
      </c>
      <c r="E118" s="27">
        <f t="shared" si="7"/>
        <v>5.293333486512946</v>
      </c>
      <c r="F118" s="27">
        <f t="shared" si="8"/>
        <v>0.62263754826254825</v>
      </c>
    </row>
    <row r="119" spans="1:6" x14ac:dyDescent="0.25">
      <c r="A119" s="34" t="s">
        <v>108</v>
      </c>
      <c r="B119" s="35">
        <v>12186.13</v>
      </c>
      <c r="C119" s="35">
        <v>103600</v>
      </c>
      <c r="D119" s="35">
        <v>64505.25</v>
      </c>
      <c r="E119" s="36">
        <f t="shared" si="7"/>
        <v>5.293333486512946</v>
      </c>
      <c r="F119" s="36">
        <f t="shared" si="8"/>
        <v>0.62263754826254825</v>
      </c>
    </row>
    <row r="120" spans="1:6" x14ac:dyDescent="0.25">
      <c r="A120" s="25" t="s">
        <v>109</v>
      </c>
      <c r="B120" s="26">
        <f>SUBTOTAL(9,B121:B121)</f>
        <v>11760.47</v>
      </c>
      <c r="C120" s="26">
        <f>SUBTOTAL(9,C121:C121)</f>
        <v>8000</v>
      </c>
      <c r="D120" s="26">
        <f>SUBTOTAL(9,D121:D121)</f>
        <v>156.49</v>
      </c>
      <c r="E120" s="27">
        <f t="shared" si="7"/>
        <v>1.3306440984076318E-2</v>
      </c>
      <c r="F120" s="27">
        <f t="shared" si="8"/>
        <v>1.9561250000000002E-2</v>
      </c>
    </row>
    <row r="121" spans="1:6" x14ac:dyDescent="0.25">
      <c r="A121" s="34" t="s">
        <v>110</v>
      </c>
      <c r="B121" s="35">
        <v>11760.47</v>
      </c>
      <c r="C121" s="35">
        <v>8000</v>
      </c>
      <c r="D121" s="35">
        <v>156.49</v>
      </c>
      <c r="E121" s="36">
        <f t="shared" si="7"/>
        <v>1.3306440984076318E-2</v>
      </c>
      <c r="F121" s="36">
        <f t="shared" si="8"/>
        <v>1.9561250000000002E-2</v>
      </c>
    </row>
    <row r="122" spans="1:6" x14ac:dyDescent="0.25">
      <c r="A122" s="25" t="s">
        <v>111</v>
      </c>
      <c r="B122" s="26">
        <f>SUBTOTAL(9,B123:B123)</f>
        <v>10629.56</v>
      </c>
      <c r="C122" s="26">
        <f>SUBTOTAL(9,C123:C123)</f>
        <v>26942</v>
      </c>
      <c r="D122" s="26">
        <f>SUBTOTAL(9,D123:D123)</f>
        <v>0</v>
      </c>
      <c r="E122" s="27">
        <f t="shared" si="7"/>
        <v>0</v>
      </c>
      <c r="F122" s="27">
        <f t="shared" si="8"/>
        <v>0</v>
      </c>
    </row>
    <row r="123" spans="1:6" x14ac:dyDescent="0.25">
      <c r="A123" s="34" t="s">
        <v>112</v>
      </c>
      <c r="B123" s="35">
        <v>10629.56</v>
      </c>
      <c r="C123" s="35">
        <v>26942</v>
      </c>
      <c r="D123" s="35">
        <v>0</v>
      </c>
      <c r="E123" s="36">
        <f t="shared" si="7"/>
        <v>0</v>
      </c>
      <c r="F123" s="36">
        <f t="shared" si="8"/>
        <v>0</v>
      </c>
    </row>
    <row r="124" spans="1:6" x14ac:dyDescent="0.25">
      <c r="A124" s="25" t="s">
        <v>115</v>
      </c>
      <c r="B124" s="26">
        <f>SUBTOTAL(9,B125:B125)</f>
        <v>0</v>
      </c>
      <c r="C124" s="26">
        <f>SUBTOTAL(9,C125:C125)</f>
        <v>0</v>
      </c>
      <c r="D124" s="26">
        <f>SUBTOTAL(9,D125:D125)</f>
        <v>599.80999999999995</v>
      </c>
      <c r="E124" s="27" t="str">
        <f t="shared" si="7"/>
        <v>-</v>
      </c>
      <c r="F124" s="27" t="str">
        <f t="shared" si="8"/>
        <v>-</v>
      </c>
    </row>
    <row r="125" spans="1:6" x14ac:dyDescent="0.25">
      <c r="A125" s="34" t="s">
        <v>116</v>
      </c>
      <c r="B125" s="35">
        <v>0</v>
      </c>
      <c r="C125" s="35">
        <v>0</v>
      </c>
      <c r="D125" s="35">
        <v>599.80999999999995</v>
      </c>
      <c r="E125" s="36" t="str">
        <f t="shared" si="7"/>
        <v>-</v>
      </c>
      <c r="F125" s="36" t="str">
        <f t="shared" si="8"/>
        <v>-</v>
      </c>
    </row>
    <row r="126" spans="1:6" ht="20.100000000000001" customHeight="1" x14ac:dyDescent="0.25">
      <c r="A126" s="37" t="s">
        <v>56</v>
      </c>
      <c r="B126" s="38">
        <f>IFERROR(SUBTOTAL(9,B117:B125),0)</f>
        <v>498169.02999999997</v>
      </c>
      <c r="C126" s="38">
        <f>IFERROR(SUBTOTAL(9,C117:C125),0)</f>
        <v>1131635</v>
      </c>
      <c r="D126" s="38">
        <f>IFERROR(SUBTOTAL(9,D117:D125),0)</f>
        <v>574672.02</v>
      </c>
      <c r="E126" s="39">
        <f>IF(B126&lt;&gt;0,D126/D126,"-")</f>
        <v>1</v>
      </c>
      <c r="F126" s="39">
        <f t="shared" si="8"/>
        <v>0.50782453706362918</v>
      </c>
    </row>
    <row r="127" spans="1:6" x14ac:dyDescent="0.25">
      <c r="E127" s="11"/>
      <c r="F127" s="11"/>
    </row>
    <row r="128" spans="1:6" x14ac:dyDescent="0.25">
      <c r="C128" s="24"/>
    </row>
    <row r="133" spans="1:6" s="6" customFormat="1" ht="24.95" customHeight="1" x14ac:dyDescent="0.3">
      <c r="A133" s="60" t="s">
        <v>117</v>
      </c>
      <c r="B133" s="60"/>
      <c r="C133" s="60"/>
      <c r="D133" s="60"/>
      <c r="E133" s="60"/>
      <c r="F133" s="60"/>
    </row>
    <row r="134" spans="1:6" s="7" customFormat="1" ht="24.95" customHeight="1" x14ac:dyDescent="0.25">
      <c r="A134" s="8" t="s">
        <v>57</v>
      </c>
      <c r="B134" s="9"/>
      <c r="C134" s="9"/>
      <c r="D134" s="9"/>
      <c r="E134" s="9"/>
      <c r="F134" s="9"/>
    </row>
    <row r="135" spans="1:6" ht="57.6" customHeight="1" x14ac:dyDescent="0.25">
      <c r="A135" s="10" t="s">
        <v>29</v>
      </c>
      <c r="B135" s="10" t="s">
        <v>30</v>
      </c>
      <c r="C135" s="10" t="s">
        <v>6</v>
      </c>
      <c r="D135" s="10" t="s">
        <v>187</v>
      </c>
      <c r="E135" s="10" t="s">
        <v>31</v>
      </c>
      <c r="F135" s="10" t="s">
        <v>32</v>
      </c>
    </row>
    <row r="136" spans="1:6" s="11" customFormat="1" ht="15.95" customHeight="1" x14ac:dyDescent="0.25">
      <c r="A136" s="12" t="s">
        <v>10</v>
      </c>
      <c r="B136" s="12">
        <f>COLUMN()</f>
        <v>2</v>
      </c>
      <c r="C136" s="12">
        <f>COLUMN()</f>
        <v>3</v>
      </c>
      <c r="D136" s="12">
        <f>COLUMN()</f>
        <v>4</v>
      </c>
      <c r="E136" s="12" t="str">
        <f>_xlfn.CONCAT(TEXT(COLUMN(),"@")," (",TEXT(D136,"@")," / ",TEXT(B136,"@"),")")</f>
        <v>5 (4 / 2)</v>
      </c>
      <c r="F136" s="12" t="str">
        <f>_xlfn.CONCAT(TEXT(COLUMN(),"@")," (",TEXT(D136,"@")," / ",TEXT(C136,"@"),")")</f>
        <v>6 (4 / 3)</v>
      </c>
    </row>
    <row r="137" spans="1:6" x14ac:dyDescent="0.25">
      <c r="A137" s="25" t="s">
        <v>118</v>
      </c>
      <c r="B137" s="26">
        <f>SUBTOTAL(9,B138:B138)</f>
        <v>498169.03</v>
      </c>
      <c r="C137" s="26">
        <f>SUBTOTAL(9,C138:C138)</f>
        <v>1131635</v>
      </c>
      <c r="D137" s="26">
        <f>SUBTOTAL(9,D138:D138)</f>
        <v>574672.02</v>
      </c>
      <c r="E137" s="27">
        <f>IF(B137&lt;&gt;0,D137/B137,"-")</f>
        <v>1.1535683380398014</v>
      </c>
      <c r="F137" s="27">
        <f>IF(C137&lt;&gt;0,D137/C137,"-")</f>
        <v>0.50782453706362918</v>
      </c>
    </row>
    <row r="138" spans="1:6" x14ac:dyDescent="0.25">
      <c r="A138" s="34" t="s">
        <v>119</v>
      </c>
      <c r="B138" s="35">
        <v>498169.03</v>
      </c>
      <c r="C138" s="35">
        <v>1131635</v>
      </c>
      <c r="D138" s="35">
        <v>574672.02</v>
      </c>
      <c r="E138" s="36">
        <f>IF(B138&lt;&gt;0,D138/B138,"-")</f>
        <v>1.1535683380398014</v>
      </c>
      <c r="F138" s="36">
        <f>IF(C138&lt;&gt;0,D138/C138,"-")</f>
        <v>0.50782453706362918</v>
      </c>
    </row>
    <row r="139" spans="1:6" ht="20.100000000000001" customHeight="1" x14ac:dyDescent="0.25">
      <c r="A139" s="37" t="s">
        <v>56</v>
      </c>
      <c r="B139" s="38">
        <f>IFERROR(SUBTOTAL(9,B138:B138),0)</f>
        <v>498169.03</v>
      </c>
      <c r="C139" s="38">
        <f>IFERROR(SUBTOTAL(9,C138:C138),0)</f>
        <v>1131635</v>
      </c>
      <c r="D139" s="38">
        <f>IFERROR(SUBTOTAL(9,D138:D138),0)</f>
        <v>574672.02</v>
      </c>
      <c r="E139" s="39">
        <f>IF(B139&lt;&gt;0,D139/B139,"-")</f>
        <v>1.1535683380398014</v>
      </c>
      <c r="F139" s="39">
        <f>IF(C139&lt;&gt;0,D139/C139,"-")</f>
        <v>0.50782453706362918</v>
      </c>
    </row>
    <row r="140" spans="1:6" x14ac:dyDescent="0.25">
      <c r="A140" s="11"/>
      <c r="B140" s="11"/>
      <c r="C140" s="11"/>
      <c r="D140" s="11"/>
      <c r="E140" s="11"/>
      <c r="F140" s="11"/>
    </row>
    <row r="141" spans="1:6" x14ac:dyDescent="0.25">
      <c r="A141" s="11"/>
      <c r="B141" s="11"/>
      <c r="C141" s="11"/>
      <c r="D141" s="11"/>
      <c r="E141" s="11"/>
      <c r="F141" s="11"/>
    </row>
    <row r="142" spans="1:6" x14ac:dyDescent="0.25">
      <c r="C142" s="24"/>
    </row>
  </sheetData>
  <mergeCells count="5">
    <mergeCell ref="A2:F2"/>
    <mergeCell ref="A3:F3"/>
    <mergeCell ref="A1:F1"/>
    <mergeCell ref="A94:F94"/>
    <mergeCell ref="A133:F133"/>
  </mergeCells>
  <pageMargins left="0.39370078740157499" right="0.39370078740157499" top="0.39370078740157499" bottom="0.39370078740157499" header="0.23622047244094499" footer="0.23622047244094499"/>
  <pageSetup paperSize="9" scale="1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2"/>
  <sheetViews>
    <sheetView zoomScaleNormal="100" workbookViewId="0">
      <pane ySplit="6" topLeftCell="A7" activePane="bottomLeft" state="frozen"/>
      <selection pane="bottomLeft" activeCell="J28" sqref="J28"/>
    </sheetView>
  </sheetViews>
  <sheetFormatPr defaultColWidth="9.140625" defaultRowHeight="15" x14ac:dyDescent="0.25"/>
  <cols>
    <col min="1" max="1" width="73.7109375" style="1" customWidth="1"/>
    <col min="2" max="2" width="29.7109375" style="1" customWidth="1"/>
    <col min="3" max="4" width="19.7109375" style="1" customWidth="1"/>
    <col min="5" max="5" width="15.7109375" style="1" customWidth="1"/>
    <col min="6" max="6" width="12.7109375" style="1" customWidth="1"/>
  </cols>
  <sheetData>
    <row r="1" spans="1:6" s="5" customFormat="1" ht="30" customHeight="1" x14ac:dyDescent="0.25">
      <c r="A1" s="60" t="s">
        <v>1</v>
      </c>
      <c r="B1" s="60"/>
      <c r="C1" s="60"/>
      <c r="D1" s="60"/>
      <c r="E1" s="60"/>
      <c r="F1" s="60"/>
    </row>
    <row r="2" spans="1:6" s="5" customFormat="1" ht="30" customHeight="1" x14ac:dyDescent="0.25">
      <c r="A2" s="60" t="s">
        <v>120</v>
      </c>
      <c r="B2" s="60"/>
      <c r="C2" s="60"/>
      <c r="D2" s="60"/>
      <c r="E2" s="60"/>
      <c r="F2" s="60"/>
    </row>
    <row r="3" spans="1:6" s="6" customFormat="1" ht="24.95" customHeight="1" x14ac:dyDescent="0.3">
      <c r="A3" s="60" t="s">
        <v>121</v>
      </c>
      <c r="B3" s="60"/>
      <c r="C3" s="60"/>
      <c r="D3" s="60"/>
      <c r="E3" s="60"/>
      <c r="F3" s="60"/>
    </row>
    <row r="4" spans="1:6" s="7" customFormat="1" ht="24.95" customHeight="1" x14ac:dyDescent="0.25">
      <c r="A4" s="8" t="s">
        <v>122</v>
      </c>
      <c r="B4" s="9"/>
      <c r="C4" s="9"/>
      <c r="D4" s="9"/>
      <c r="E4" s="9"/>
      <c r="F4" s="9"/>
    </row>
    <row r="5" spans="1:6" ht="57.6" customHeight="1" x14ac:dyDescent="0.25">
      <c r="A5" s="10" t="s">
        <v>29</v>
      </c>
      <c r="B5" s="10" t="s">
        <v>30</v>
      </c>
      <c r="C5" s="10" t="s">
        <v>6</v>
      </c>
      <c r="D5" s="10" t="s">
        <v>187</v>
      </c>
      <c r="E5" s="10" t="s">
        <v>31</v>
      </c>
      <c r="F5" s="10" t="s">
        <v>32</v>
      </c>
    </row>
    <row r="6" spans="1:6" s="11" customFormat="1" ht="15.95" customHeight="1" x14ac:dyDescent="0.25">
      <c r="A6" s="12" t="s">
        <v>10</v>
      </c>
      <c r="B6" s="12">
        <f>COLUMN()</f>
        <v>2</v>
      </c>
      <c r="C6" s="12">
        <v>3</v>
      </c>
      <c r="D6" s="12">
        <f>COLUMN()</f>
        <v>4</v>
      </c>
      <c r="E6" s="12" t="str">
        <f>_xlfn.CONCAT(TEXT(COLUMN(),"@")," (",TEXT(D6,"@")," / ",TEXT(B6,"@"),")")</f>
        <v>5 (4 / 2)</v>
      </c>
      <c r="F6" s="12" t="str">
        <f>_xlfn.CONCAT(TEXT(COLUMN(),"@")," (",TEXT(D6,"@")," / ",TEXT(C6,"@"),")")</f>
        <v>6 (4 / 3)</v>
      </c>
    </row>
    <row r="7" spans="1:6" ht="20.100000000000001" customHeight="1" x14ac:dyDescent="0.25">
      <c r="A7" s="37" t="s">
        <v>56</v>
      </c>
      <c r="B7" s="38">
        <f>IFERROR(SUBTOTAL(9,#REF!),0)</f>
        <v>0</v>
      </c>
      <c r="C7" s="38">
        <v>0</v>
      </c>
      <c r="D7" s="38">
        <f>IFERROR(SUBTOTAL(9,#REF!),0)</f>
        <v>0</v>
      </c>
      <c r="E7" s="39" t="str">
        <f>IF(B7&lt;&gt;0,D7/B7,"-")</f>
        <v>-</v>
      </c>
      <c r="F7" s="39" t="str">
        <f>IF(C7&lt;&gt;0,D7/C7,"-")</f>
        <v>-</v>
      </c>
    </row>
    <row r="8" spans="1:6" x14ac:dyDescent="0.25">
      <c r="A8" s="11"/>
      <c r="B8" s="11"/>
      <c r="C8" s="11"/>
      <c r="D8" s="11"/>
      <c r="E8" s="11"/>
      <c r="F8" s="11"/>
    </row>
    <row r="9" spans="1:6" x14ac:dyDescent="0.25">
      <c r="A9" s="11"/>
      <c r="B9" s="11"/>
      <c r="C9" s="11"/>
      <c r="D9" s="11"/>
      <c r="E9" s="11"/>
      <c r="F9" s="11"/>
    </row>
    <row r="10" spans="1:6" s="7" customFormat="1" ht="24.95" customHeight="1" x14ac:dyDescent="0.25">
      <c r="A10" s="8" t="s">
        <v>123</v>
      </c>
      <c r="B10" s="9"/>
      <c r="C10" s="9"/>
      <c r="D10" s="9"/>
      <c r="E10" s="9"/>
      <c r="F10" s="9"/>
    </row>
    <row r="11" spans="1:6" ht="57.6" customHeight="1" x14ac:dyDescent="0.25">
      <c r="A11" s="40" t="s">
        <v>29</v>
      </c>
      <c r="B11" s="10" t="s">
        <v>30</v>
      </c>
      <c r="C11" s="10" t="s">
        <v>6</v>
      </c>
      <c r="D11" s="10" t="s">
        <v>187</v>
      </c>
      <c r="E11" s="10" t="s">
        <v>31</v>
      </c>
      <c r="F11" s="10" t="s">
        <v>32</v>
      </c>
    </row>
    <row r="12" spans="1:6" s="11" customFormat="1" ht="15.95" customHeight="1" x14ac:dyDescent="0.25">
      <c r="A12" s="12" t="s">
        <v>10</v>
      </c>
      <c r="B12" s="12">
        <f>COLUMN()</f>
        <v>2</v>
      </c>
      <c r="C12" s="12">
        <v>3</v>
      </c>
      <c r="D12" s="12">
        <f>COLUMN()</f>
        <v>4</v>
      </c>
      <c r="E12" s="12" t="str">
        <f>_xlfn.CONCAT(TEXT(COLUMN(),"@")," (",TEXT(D12,"@")," / ",TEXT(B12,"@"),")")</f>
        <v>5 (4 / 2)</v>
      </c>
      <c r="F12" s="12" t="str">
        <f>_xlfn.CONCAT(TEXT(COLUMN(),"@")," (",TEXT(D12,"@")," / ",TEXT(C12,"@"),")")</f>
        <v>6 (4 / 3)</v>
      </c>
    </row>
    <row r="13" spans="1:6" ht="20.100000000000001" customHeight="1" x14ac:dyDescent="0.25">
      <c r="A13" s="37" t="s">
        <v>56</v>
      </c>
      <c r="B13" s="38">
        <f>IFERROR(SUBTOTAL(9,#REF!),0)</f>
        <v>0</v>
      </c>
      <c r="C13" s="38">
        <v>0</v>
      </c>
      <c r="D13" s="38">
        <f>IFERROR(SUBTOTAL(9,#REF!),0)</f>
        <v>0</v>
      </c>
      <c r="E13" s="39" t="str">
        <f>IF(B13&lt;&gt;0,D13/D13,"-")</f>
        <v>-</v>
      </c>
      <c r="F13" s="39" t="str">
        <f>IF(C13&lt;&gt;0,D13/C13,"-")</f>
        <v>-</v>
      </c>
    </row>
    <row r="14" spans="1:6" x14ac:dyDescent="0.25">
      <c r="E14" s="11"/>
      <c r="F14" s="11"/>
    </row>
    <row r="15" spans="1:6" x14ac:dyDescent="0.25">
      <c r="C15" s="24"/>
    </row>
    <row r="20" spans="1:6" s="6" customFormat="1" ht="24.95" customHeight="1" x14ac:dyDescent="0.3">
      <c r="A20" s="60" t="s">
        <v>124</v>
      </c>
      <c r="B20" s="60"/>
      <c r="C20" s="60"/>
      <c r="D20" s="60"/>
      <c r="E20" s="60"/>
      <c r="F20" s="60"/>
    </row>
    <row r="21" spans="1:6" s="7" customFormat="1" ht="24.95" customHeight="1" x14ac:dyDescent="0.25">
      <c r="A21" s="8" t="s">
        <v>122</v>
      </c>
      <c r="B21" s="9"/>
      <c r="C21" s="9"/>
      <c r="D21" s="9"/>
      <c r="E21" s="9"/>
      <c r="F21" s="9"/>
    </row>
    <row r="22" spans="1:6" ht="57.6" customHeight="1" x14ac:dyDescent="0.25">
      <c r="A22" s="10" t="s">
        <v>29</v>
      </c>
      <c r="B22" s="10" t="s">
        <v>30</v>
      </c>
      <c r="C22" s="10" t="s">
        <v>6</v>
      </c>
      <c r="D22" s="10" t="s">
        <v>187</v>
      </c>
      <c r="E22" s="10" t="s">
        <v>31</v>
      </c>
      <c r="F22" s="10" t="s">
        <v>32</v>
      </c>
    </row>
    <row r="23" spans="1:6" s="11" customFormat="1" ht="15.95" customHeight="1" x14ac:dyDescent="0.25">
      <c r="A23" s="12" t="s">
        <v>10</v>
      </c>
      <c r="B23" s="12">
        <f>COLUMN()</f>
        <v>2</v>
      </c>
      <c r="C23" s="12">
        <f>COLUMN()</f>
        <v>3</v>
      </c>
      <c r="D23" s="12">
        <f>COLUMN()</f>
        <v>4</v>
      </c>
      <c r="E23" s="12" t="str">
        <f>_xlfn.CONCAT(TEXT(COLUMN(),"@")," (",TEXT(D23,"@")," / ",TEXT(B23,"@"),")")</f>
        <v>5 (4 / 2)</v>
      </c>
      <c r="F23" s="12" t="str">
        <f>_xlfn.CONCAT(TEXT(COLUMN(),"@")," (",TEXT(D23,"@")," / ",TEXT(C23,"@"),")")</f>
        <v>6 (4 / 3)</v>
      </c>
    </row>
    <row r="24" spans="1:6" ht="20.100000000000001" customHeight="1" x14ac:dyDescent="0.25">
      <c r="A24" s="37" t="s">
        <v>56</v>
      </c>
      <c r="B24" s="38">
        <f>IFERROR(SUBTOTAL(9,#REF!),0)</f>
        <v>0</v>
      </c>
      <c r="C24" s="38">
        <f>IFERROR(SUBTOTAL(9,#REF!),0)</f>
        <v>0</v>
      </c>
      <c r="D24" s="38">
        <f>IFERROR(SUBTOTAL(9,#REF!),0)</f>
        <v>0</v>
      </c>
      <c r="E24" s="39" t="str">
        <f>IF(B24&lt;&gt;0,D24/B24,"-")</f>
        <v>-</v>
      </c>
      <c r="F24" s="39" t="str">
        <f>IF(C24&lt;&gt;0,D24/C24,"-")</f>
        <v>-</v>
      </c>
    </row>
    <row r="25" spans="1:6" x14ac:dyDescent="0.25">
      <c r="A25" s="11"/>
      <c r="B25" s="11"/>
      <c r="C25" s="11"/>
      <c r="D25" s="11"/>
      <c r="E25" s="11"/>
      <c r="F25" s="11"/>
    </row>
    <row r="26" spans="1:6" x14ac:dyDescent="0.25">
      <c r="A26" s="11"/>
      <c r="B26" s="11"/>
      <c r="C26" s="11"/>
      <c r="D26" s="11"/>
      <c r="E26" s="11"/>
      <c r="F26" s="11"/>
    </row>
    <row r="27" spans="1:6" s="7" customFormat="1" ht="24.95" customHeight="1" x14ac:dyDescent="0.25">
      <c r="A27" s="8" t="s">
        <v>123</v>
      </c>
      <c r="B27" s="9"/>
      <c r="C27" s="9"/>
      <c r="D27" s="9"/>
      <c r="E27" s="9"/>
      <c r="F27" s="9"/>
    </row>
    <row r="28" spans="1:6" ht="57.6" customHeight="1" x14ac:dyDescent="0.25">
      <c r="A28" s="40" t="s">
        <v>29</v>
      </c>
      <c r="B28" s="10" t="s">
        <v>30</v>
      </c>
      <c r="C28" s="10" t="s">
        <v>6</v>
      </c>
      <c r="D28" s="10" t="s">
        <v>187</v>
      </c>
      <c r="E28" s="10" t="s">
        <v>31</v>
      </c>
      <c r="F28" s="10" t="s">
        <v>32</v>
      </c>
    </row>
    <row r="29" spans="1:6" s="11" customFormat="1" ht="15.95" customHeight="1" x14ac:dyDescent="0.25">
      <c r="A29" s="12" t="s">
        <v>10</v>
      </c>
      <c r="B29" s="12">
        <f>COLUMN()</f>
        <v>2</v>
      </c>
      <c r="C29" s="12">
        <f>COLUMN()</f>
        <v>3</v>
      </c>
      <c r="D29" s="12">
        <f>COLUMN()</f>
        <v>4</v>
      </c>
      <c r="E29" s="12" t="str">
        <f>_xlfn.CONCAT(TEXT(COLUMN(),"@")," (",TEXT(D29,"@")," / ",TEXT(B29,"@"),")")</f>
        <v>5 (4 / 2)</v>
      </c>
      <c r="F29" s="12" t="str">
        <f>_xlfn.CONCAT(TEXT(COLUMN(),"@")," (",TEXT(D29,"@")," / ",TEXT(C29,"@"),")")</f>
        <v>6 (4 / 3)</v>
      </c>
    </row>
    <row r="30" spans="1:6" ht="20.100000000000001" customHeight="1" x14ac:dyDescent="0.25">
      <c r="A30" s="37" t="s">
        <v>56</v>
      </c>
      <c r="B30" s="38">
        <f>IFERROR(SUBTOTAL(9,#REF!),0)</f>
        <v>0</v>
      </c>
      <c r="C30" s="38">
        <f>IFERROR(SUBTOTAL(9,#REF!),0)</f>
        <v>0</v>
      </c>
      <c r="D30" s="38">
        <f>IFERROR(SUBTOTAL(9,#REF!),0)</f>
        <v>0</v>
      </c>
      <c r="E30" s="39" t="str">
        <f>IF(B30&lt;&gt;0,D30/D30,"-")</f>
        <v>-</v>
      </c>
      <c r="F30" s="39" t="str">
        <f>IF(C30&lt;&gt;0,D30/C30,"-")</f>
        <v>-</v>
      </c>
    </row>
    <row r="31" spans="1:6" x14ac:dyDescent="0.25">
      <c r="E31" s="11"/>
      <c r="F31" s="11"/>
    </row>
    <row r="32" spans="1:6" x14ac:dyDescent="0.25">
      <c r="C32" s="24"/>
    </row>
  </sheetData>
  <mergeCells count="4">
    <mergeCell ref="A2:F2"/>
    <mergeCell ref="A3:F3"/>
    <mergeCell ref="A1:F1"/>
    <mergeCell ref="A20:F20"/>
  </mergeCells>
  <pageMargins left="0.39370078740157499" right="0.39370078740157499" top="0.39370078740157499" bottom="0.39370078740157499" header="0.23622047244094499" footer="0.23622047244094499"/>
  <pageSetup paperSize="9" scale="1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110"/>
  <sheetViews>
    <sheetView zoomScaleNormal="100" workbookViewId="0">
      <pane ySplit="5" topLeftCell="A6" activePane="bottomLeft" state="frozen"/>
      <selection pane="bottomLeft" activeCell="J102" sqref="J102"/>
    </sheetView>
  </sheetViews>
  <sheetFormatPr defaultColWidth="9.140625" defaultRowHeight="15" x14ac:dyDescent="0.25"/>
  <cols>
    <col min="1" max="1" width="73.7109375" style="1" customWidth="1"/>
    <col min="2" max="3" width="19.7109375" style="1" customWidth="1"/>
    <col min="4" max="4" width="12.7109375" style="1" customWidth="1"/>
  </cols>
  <sheetData>
    <row r="1" spans="1:4" s="5" customFormat="1" ht="30" customHeight="1" x14ac:dyDescent="0.25">
      <c r="A1" s="60" t="s">
        <v>125</v>
      </c>
      <c r="B1" s="60"/>
      <c r="C1" s="60"/>
      <c r="D1" s="60"/>
    </row>
    <row r="2" spans="1:4" s="6" customFormat="1" ht="24.95" customHeight="1" x14ac:dyDescent="0.3">
      <c r="A2" s="60" t="s">
        <v>126</v>
      </c>
      <c r="B2" s="60"/>
      <c r="C2" s="60"/>
      <c r="D2" s="60"/>
    </row>
    <row r="3" spans="1:4" s="7" customFormat="1" ht="24.95" customHeight="1" x14ac:dyDescent="0.25">
      <c r="A3" s="8" t="s">
        <v>127</v>
      </c>
      <c r="B3" s="9"/>
      <c r="C3" s="9"/>
      <c r="D3" s="9"/>
    </row>
    <row r="4" spans="1:4" ht="57.6" customHeight="1" x14ac:dyDescent="0.25">
      <c r="A4" s="40" t="s">
        <v>29</v>
      </c>
      <c r="B4" s="10" t="s">
        <v>6</v>
      </c>
      <c r="C4" s="10" t="s">
        <v>187</v>
      </c>
      <c r="D4" s="10" t="s">
        <v>32</v>
      </c>
    </row>
    <row r="5" spans="1:4" s="11" customFormat="1" ht="15.95" customHeight="1" x14ac:dyDescent="0.25">
      <c r="A5" s="12" t="s">
        <v>10</v>
      </c>
      <c r="B5" s="12">
        <f>COLUMN()</f>
        <v>2</v>
      </c>
      <c r="C5" s="12">
        <f>COLUMN()</f>
        <v>3</v>
      </c>
      <c r="D5" s="12" t="str">
        <f>_xlfn.CONCAT(TEXT(COLUMN(),"@")," (",TEXT(C5,"@")," / ",TEXT(B5,"@"),")")</f>
        <v>4 (3 / 2)</v>
      </c>
    </row>
    <row r="6" spans="1:4" x14ac:dyDescent="0.25">
      <c r="A6" s="25" t="s">
        <v>128</v>
      </c>
      <c r="B6" s="26">
        <f>SUBTOTAL(9,B7:B7)</f>
        <v>1131635</v>
      </c>
      <c r="C6" s="26">
        <f>SUBTOTAL(9,C7:C7)</f>
        <v>574672.02</v>
      </c>
      <c r="D6" s="27">
        <f>IF(B6&lt;&gt;0,C6/B6,"-")</f>
        <v>0.50782453706362918</v>
      </c>
    </row>
    <row r="7" spans="1:4" x14ac:dyDescent="0.25">
      <c r="A7" s="34" t="s">
        <v>129</v>
      </c>
      <c r="B7" s="35">
        <v>1131635</v>
      </c>
      <c r="C7" s="35">
        <v>574672.02</v>
      </c>
      <c r="D7" s="36">
        <f>IF(B7&lt;&gt;0,C7/B7,"-")</f>
        <v>0.50782453706362918</v>
      </c>
    </row>
    <row r="8" spans="1:4" ht="20.100000000000001" customHeight="1" x14ac:dyDescent="0.25">
      <c r="A8" s="37" t="s">
        <v>56</v>
      </c>
      <c r="B8" s="38">
        <f>IFERROR(SUBTOTAL(9,B7:B7),0)</f>
        <v>1131635</v>
      </c>
      <c r="C8" s="38">
        <f>IFERROR(SUBTOTAL(9,C7:C7),0)</f>
        <v>574672.02</v>
      </c>
      <c r="D8" s="39">
        <f>IF(B8&lt;&gt;0,C8/B8,"-")</f>
        <v>0.50782453706362918</v>
      </c>
    </row>
    <row r="9" spans="1:4" x14ac:dyDescent="0.25">
      <c r="D9" s="11"/>
    </row>
    <row r="14" spans="1:4" s="6" customFormat="1" ht="24.95" customHeight="1" x14ac:dyDescent="0.3">
      <c r="A14" s="60" t="s">
        <v>130</v>
      </c>
      <c r="B14" s="60"/>
      <c r="C14" s="60"/>
      <c r="D14" s="60"/>
    </row>
    <row r="15" spans="1:4" s="7" customFormat="1" ht="24.95" customHeight="1" x14ac:dyDescent="0.25">
      <c r="A15" s="8" t="s">
        <v>127</v>
      </c>
      <c r="B15" s="9"/>
      <c r="C15" s="9"/>
      <c r="D15" s="9"/>
    </row>
    <row r="16" spans="1:4" ht="57.6" customHeight="1" x14ac:dyDescent="0.25">
      <c r="A16" s="40" t="s">
        <v>29</v>
      </c>
      <c r="B16" s="10" t="s">
        <v>6</v>
      </c>
      <c r="C16" s="10" t="s">
        <v>187</v>
      </c>
      <c r="D16" s="10" t="s">
        <v>32</v>
      </c>
    </row>
    <row r="17" spans="1:4" s="11" customFormat="1" ht="15.95" customHeight="1" x14ac:dyDescent="0.25">
      <c r="A17" s="12" t="s">
        <v>10</v>
      </c>
      <c r="B17" s="12">
        <v>3</v>
      </c>
      <c r="C17" s="12">
        <f>COLUMN()</f>
        <v>3</v>
      </c>
      <c r="D17" s="12" t="str">
        <f>_xlfn.CONCAT(TEXT(COLUMN(),"@")," (",TEXT(C17,"@")," / ",TEXT(B17,"@"),")")</f>
        <v>4 (3 / 3)</v>
      </c>
    </row>
    <row r="18" spans="1:4" x14ac:dyDescent="0.25">
      <c r="A18" s="25" t="s">
        <v>128</v>
      </c>
      <c r="B18" s="26">
        <v>1131635</v>
      </c>
      <c r="C18" s="26">
        <f>SUBTOTAL(9,C30:C108)</f>
        <v>574672.02000000014</v>
      </c>
      <c r="D18" s="27">
        <f>IF(B18&lt;&gt;0,C18/B18,"-")</f>
        <v>0.50782453706362929</v>
      </c>
    </row>
    <row r="19" spans="1:4" x14ac:dyDescent="0.25">
      <c r="A19" s="28" t="s">
        <v>129</v>
      </c>
      <c r="B19" s="29">
        <v>1131635</v>
      </c>
      <c r="C19" s="29">
        <f>SUBTOTAL(9,C30:C108)</f>
        <v>574672.02000000014</v>
      </c>
      <c r="D19" s="30">
        <f>IF(B19&lt;&gt;0,C19/B19,"-")</f>
        <v>0.50782453706362929</v>
      </c>
    </row>
    <row r="20" spans="1:4" x14ac:dyDescent="0.25">
      <c r="A20" s="41" t="s">
        <v>131</v>
      </c>
      <c r="B20" s="42"/>
      <c r="C20" s="42"/>
      <c r="D20" s="42"/>
    </row>
    <row r="21" spans="1:4" x14ac:dyDescent="0.25">
      <c r="A21" s="43" t="s">
        <v>132</v>
      </c>
      <c r="B21" s="44" t="s">
        <v>133</v>
      </c>
      <c r="C21" s="45"/>
      <c r="D21" s="46"/>
    </row>
    <row r="22" spans="1:4" x14ac:dyDescent="0.25">
      <c r="A22" s="43" t="s">
        <v>134</v>
      </c>
      <c r="B22" s="44" t="s">
        <v>135</v>
      </c>
      <c r="C22" s="45"/>
      <c r="D22" s="46"/>
    </row>
    <row r="23" spans="1:4" x14ac:dyDescent="0.25">
      <c r="A23" s="43" t="s">
        <v>136</v>
      </c>
      <c r="B23" s="44" t="s">
        <v>137</v>
      </c>
      <c r="C23" s="45"/>
      <c r="D23" s="46"/>
    </row>
    <row r="24" spans="1:4" x14ac:dyDescent="0.25">
      <c r="A24" s="43" t="s">
        <v>138</v>
      </c>
      <c r="B24" s="44" t="s">
        <v>139</v>
      </c>
      <c r="C24" s="45"/>
      <c r="D24" s="46"/>
    </row>
    <row r="25" spans="1:4" x14ac:dyDescent="0.25">
      <c r="A25" s="43" t="s">
        <v>140</v>
      </c>
      <c r="B25" s="44" t="s">
        <v>141</v>
      </c>
      <c r="C25" s="45"/>
      <c r="D25" s="46"/>
    </row>
    <row r="26" spans="1:4" x14ac:dyDescent="0.25">
      <c r="A26" s="31" t="s">
        <v>142</v>
      </c>
      <c r="B26" s="32">
        <v>1131635</v>
      </c>
      <c r="C26" s="32">
        <f>SUBTOTAL(9,C30:C108)</f>
        <v>574672.02000000014</v>
      </c>
      <c r="D26" s="33">
        <f t="shared" ref="D26:D57" si="0">IF(B26&lt;&gt;0,C26/B26,"-")</f>
        <v>0.50782453706362929</v>
      </c>
    </row>
    <row r="27" spans="1:4" x14ac:dyDescent="0.25">
      <c r="A27" s="47" t="s">
        <v>143</v>
      </c>
      <c r="B27" s="48">
        <v>893093</v>
      </c>
      <c r="C27" s="48">
        <f>SUBTOTAL(9,C30:C55)</f>
        <v>437813.49</v>
      </c>
      <c r="D27" s="49">
        <f t="shared" si="0"/>
        <v>0.49022161185901131</v>
      </c>
    </row>
    <row r="28" spans="1:4" x14ac:dyDescent="0.25">
      <c r="A28" s="50" t="s">
        <v>144</v>
      </c>
      <c r="B28" s="51">
        <v>893093</v>
      </c>
      <c r="C28" s="51">
        <f>SUBTOTAL(9,C30:C55)</f>
        <v>437813.49</v>
      </c>
      <c r="D28" s="52">
        <f t="shared" si="0"/>
        <v>0.49022161185901131</v>
      </c>
    </row>
    <row r="29" spans="1:4" x14ac:dyDescent="0.25">
      <c r="A29" s="53" t="s">
        <v>145</v>
      </c>
      <c r="B29" s="54">
        <v>724000</v>
      </c>
      <c r="C29" s="54">
        <f>SUBTOTAL(9,C30:C33)</f>
        <v>341384.16</v>
      </c>
      <c r="D29" s="55">
        <f t="shared" si="0"/>
        <v>0.47152508287292816</v>
      </c>
    </row>
    <row r="30" spans="1:4" x14ac:dyDescent="0.25">
      <c r="A30" s="34" t="s">
        <v>146</v>
      </c>
      <c r="B30" s="35">
        <v>602000</v>
      </c>
      <c r="C30" s="35">
        <v>286143.40999999997</v>
      </c>
      <c r="D30" s="36">
        <f t="shared" si="0"/>
        <v>0.4753212790697674</v>
      </c>
    </row>
    <row r="31" spans="1:4" x14ac:dyDescent="0.25">
      <c r="A31" s="34" t="s">
        <v>147</v>
      </c>
      <c r="B31" s="35">
        <v>17000</v>
      </c>
      <c r="C31" s="35">
        <v>6878.2</v>
      </c>
      <c r="D31" s="36">
        <f t="shared" si="0"/>
        <v>0.40460000000000002</v>
      </c>
    </row>
    <row r="32" spans="1:4" x14ac:dyDescent="0.25">
      <c r="A32" s="34" t="s">
        <v>148</v>
      </c>
      <c r="B32" s="35">
        <v>18000</v>
      </c>
      <c r="C32" s="35">
        <v>7600</v>
      </c>
      <c r="D32" s="36">
        <f t="shared" si="0"/>
        <v>0.42222222222222222</v>
      </c>
    </row>
    <row r="33" spans="1:4" x14ac:dyDescent="0.25">
      <c r="A33" s="34" t="s">
        <v>149</v>
      </c>
      <c r="B33" s="35">
        <v>87000</v>
      </c>
      <c r="C33" s="35">
        <v>40762.550000000003</v>
      </c>
      <c r="D33" s="36">
        <f t="shared" si="0"/>
        <v>0.46853505747126439</v>
      </c>
    </row>
    <row r="34" spans="1:4" x14ac:dyDescent="0.25">
      <c r="A34" s="53" t="s">
        <v>150</v>
      </c>
      <c r="B34" s="54">
        <v>168093</v>
      </c>
      <c r="C34" s="54">
        <f>SUBTOTAL(9,C35:C53)</f>
        <v>95939.59</v>
      </c>
      <c r="D34" s="55">
        <f t="shared" si="0"/>
        <v>0.57075303552200263</v>
      </c>
    </row>
    <row r="35" spans="1:4" x14ac:dyDescent="0.25">
      <c r="A35" s="34" t="s">
        <v>151</v>
      </c>
      <c r="B35" s="35">
        <v>5000</v>
      </c>
      <c r="C35" s="35">
        <v>3181.93</v>
      </c>
      <c r="D35" s="36">
        <f t="shared" si="0"/>
        <v>0.63638600000000001</v>
      </c>
    </row>
    <row r="36" spans="1:4" x14ac:dyDescent="0.25">
      <c r="A36" s="34" t="s">
        <v>152</v>
      </c>
      <c r="B36" s="35">
        <v>13000</v>
      </c>
      <c r="C36" s="35">
        <v>5489.42</v>
      </c>
      <c r="D36" s="36">
        <f t="shared" si="0"/>
        <v>0.42226307692307691</v>
      </c>
    </row>
    <row r="37" spans="1:4" x14ac:dyDescent="0.25">
      <c r="A37" s="34" t="s">
        <v>153</v>
      </c>
      <c r="B37" s="35">
        <v>1000</v>
      </c>
      <c r="C37" s="35">
        <v>997</v>
      </c>
      <c r="D37" s="36">
        <f t="shared" si="0"/>
        <v>0.997</v>
      </c>
    </row>
    <row r="38" spans="1:4" x14ac:dyDescent="0.25">
      <c r="A38" s="34" t="s">
        <v>154</v>
      </c>
      <c r="B38" s="35">
        <v>5000</v>
      </c>
      <c r="C38" s="35">
        <v>3777.07</v>
      </c>
      <c r="D38" s="36">
        <f t="shared" si="0"/>
        <v>0.75541400000000003</v>
      </c>
    </row>
    <row r="39" spans="1:4" x14ac:dyDescent="0.25">
      <c r="A39" s="34" t="s">
        <v>155</v>
      </c>
      <c r="B39" s="35">
        <v>56123</v>
      </c>
      <c r="C39" s="35">
        <v>28515.27</v>
      </c>
      <c r="D39" s="36">
        <f t="shared" si="0"/>
        <v>0.50808527698091688</v>
      </c>
    </row>
    <row r="40" spans="1:4" x14ac:dyDescent="0.25">
      <c r="A40" s="34" t="s">
        <v>156</v>
      </c>
      <c r="B40" s="35">
        <v>3000</v>
      </c>
      <c r="C40" s="35">
        <v>512.51</v>
      </c>
      <c r="D40" s="36">
        <f t="shared" si="0"/>
        <v>0.17083666666666666</v>
      </c>
    </row>
    <row r="41" spans="1:4" x14ac:dyDescent="0.25">
      <c r="A41" s="34" t="s">
        <v>157</v>
      </c>
      <c r="B41" s="35">
        <v>1000</v>
      </c>
      <c r="C41" s="35">
        <v>0</v>
      </c>
      <c r="D41" s="36">
        <f t="shared" si="0"/>
        <v>0</v>
      </c>
    </row>
    <row r="42" spans="1:4" x14ac:dyDescent="0.25">
      <c r="A42" s="34" t="s">
        <v>158</v>
      </c>
      <c r="B42" s="35">
        <v>5200</v>
      </c>
      <c r="C42" s="35">
        <v>3775.56</v>
      </c>
      <c r="D42" s="36">
        <f t="shared" si="0"/>
        <v>0.7260692307692308</v>
      </c>
    </row>
    <row r="43" spans="1:4" x14ac:dyDescent="0.25">
      <c r="A43" s="34" t="s">
        <v>159</v>
      </c>
      <c r="B43" s="35">
        <v>13000</v>
      </c>
      <c r="C43" s="35">
        <v>8119.95</v>
      </c>
      <c r="D43" s="36">
        <f t="shared" si="0"/>
        <v>0.6246115384615385</v>
      </c>
    </row>
    <row r="44" spans="1:4" x14ac:dyDescent="0.25">
      <c r="A44" s="34" t="s">
        <v>160</v>
      </c>
      <c r="B44" s="35">
        <v>500</v>
      </c>
      <c r="C44" s="35">
        <v>1540</v>
      </c>
      <c r="D44" s="36">
        <f t="shared" si="0"/>
        <v>3.08</v>
      </c>
    </row>
    <row r="45" spans="1:4" x14ac:dyDescent="0.25">
      <c r="A45" s="34" t="s">
        <v>161</v>
      </c>
      <c r="B45" s="35">
        <v>6000</v>
      </c>
      <c r="C45" s="35">
        <v>3832.25</v>
      </c>
      <c r="D45" s="36">
        <f t="shared" si="0"/>
        <v>0.63870833333333332</v>
      </c>
    </row>
    <row r="46" spans="1:4" x14ac:dyDescent="0.25">
      <c r="A46" s="34" t="s">
        <v>162</v>
      </c>
      <c r="B46" s="35">
        <v>18000</v>
      </c>
      <c r="C46" s="35">
        <v>10516.61</v>
      </c>
      <c r="D46" s="36">
        <f t="shared" si="0"/>
        <v>0.5842561111111112</v>
      </c>
    </row>
    <row r="47" spans="1:4" x14ac:dyDescent="0.25">
      <c r="A47" s="34" t="s">
        <v>163</v>
      </c>
      <c r="B47" s="35">
        <v>1000</v>
      </c>
      <c r="C47" s="35">
        <v>694.09</v>
      </c>
      <c r="D47" s="36">
        <f t="shared" si="0"/>
        <v>0.69408999999999998</v>
      </c>
    </row>
    <row r="48" spans="1:4" x14ac:dyDescent="0.25">
      <c r="A48" s="34" t="s">
        <v>164</v>
      </c>
      <c r="B48" s="35">
        <v>16000</v>
      </c>
      <c r="C48" s="35">
        <v>11689.41</v>
      </c>
      <c r="D48" s="36">
        <f t="shared" si="0"/>
        <v>0.73058812500000003</v>
      </c>
    </row>
    <row r="49" spans="1:4" x14ac:dyDescent="0.25">
      <c r="A49" s="34" t="s">
        <v>165</v>
      </c>
      <c r="B49" s="35">
        <v>12500</v>
      </c>
      <c r="C49" s="35">
        <v>5424.15</v>
      </c>
      <c r="D49" s="36">
        <f t="shared" si="0"/>
        <v>0.43393199999999998</v>
      </c>
    </row>
    <row r="50" spans="1:4" x14ac:dyDescent="0.25">
      <c r="A50" s="34" t="s">
        <v>166</v>
      </c>
      <c r="B50" s="35">
        <v>8500</v>
      </c>
      <c r="C50" s="35">
        <v>5769.17</v>
      </c>
      <c r="D50" s="36">
        <f t="shared" si="0"/>
        <v>0.67872588235294118</v>
      </c>
    </row>
    <row r="51" spans="1:4" x14ac:dyDescent="0.25">
      <c r="A51" s="34" t="s">
        <v>167</v>
      </c>
      <c r="B51" s="35">
        <v>1500</v>
      </c>
      <c r="C51" s="35">
        <v>1490.05</v>
      </c>
      <c r="D51" s="36">
        <f t="shared" si="0"/>
        <v>0.99336666666666662</v>
      </c>
    </row>
    <row r="52" spans="1:4" x14ac:dyDescent="0.25">
      <c r="A52" s="34" t="s">
        <v>168</v>
      </c>
      <c r="B52" s="35">
        <v>1000</v>
      </c>
      <c r="C52" s="35">
        <v>465</v>
      </c>
      <c r="D52" s="36">
        <f t="shared" si="0"/>
        <v>0.46500000000000002</v>
      </c>
    </row>
    <row r="53" spans="1:4" x14ac:dyDescent="0.25">
      <c r="A53" s="34" t="s">
        <v>169</v>
      </c>
      <c r="B53" s="35">
        <v>770</v>
      </c>
      <c r="C53" s="35">
        <v>150.15</v>
      </c>
      <c r="D53" s="36">
        <f t="shared" si="0"/>
        <v>0.19500000000000001</v>
      </c>
    </row>
    <row r="54" spans="1:4" x14ac:dyDescent="0.25">
      <c r="A54" s="53" t="s">
        <v>170</v>
      </c>
      <c r="B54" s="54">
        <v>1000</v>
      </c>
      <c r="C54" s="54">
        <f>SUBTOTAL(9,C55:C55)</f>
        <v>489.74</v>
      </c>
      <c r="D54" s="55">
        <f t="shared" si="0"/>
        <v>0.48974000000000001</v>
      </c>
    </row>
    <row r="55" spans="1:4" x14ac:dyDescent="0.25">
      <c r="A55" s="34" t="s">
        <v>171</v>
      </c>
      <c r="B55" s="35">
        <v>1000</v>
      </c>
      <c r="C55" s="35">
        <v>489.74</v>
      </c>
      <c r="D55" s="36">
        <f t="shared" si="0"/>
        <v>0.48974000000000001</v>
      </c>
    </row>
    <row r="56" spans="1:4" x14ac:dyDescent="0.25">
      <c r="A56" s="47" t="s">
        <v>172</v>
      </c>
      <c r="B56" s="48">
        <v>100000</v>
      </c>
      <c r="C56" s="48">
        <f>SUBTOTAL(9,C59:C66)</f>
        <v>71596.98000000001</v>
      </c>
      <c r="D56" s="49">
        <f t="shared" si="0"/>
        <v>0.7159698000000001</v>
      </c>
    </row>
    <row r="57" spans="1:4" x14ac:dyDescent="0.25">
      <c r="A57" s="50" t="s">
        <v>144</v>
      </c>
      <c r="B57" s="51">
        <v>100000</v>
      </c>
      <c r="C57" s="51">
        <f>SUBTOTAL(9,C59:C66)</f>
        <v>71596.98000000001</v>
      </c>
      <c r="D57" s="52">
        <f t="shared" si="0"/>
        <v>0.7159698000000001</v>
      </c>
    </row>
    <row r="58" spans="1:4" x14ac:dyDescent="0.25">
      <c r="A58" s="53" t="s">
        <v>150</v>
      </c>
      <c r="B58" s="54">
        <v>70000</v>
      </c>
      <c r="C58" s="54">
        <f>SUBTOTAL(9,C59:C64)</f>
        <v>41596.980000000003</v>
      </c>
      <c r="D58" s="55">
        <f t="shared" ref="D58:D89" si="1">IF(B58&lt;&gt;0,C58/B58,"-")</f>
        <v>0.59424257142857151</v>
      </c>
    </row>
    <row r="59" spans="1:4" x14ac:dyDescent="0.25">
      <c r="A59" s="34" t="s">
        <v>151</v>
      </c>
      <c r="B59" s="35">
        <v>2000</v>
      </c>
      <c r="C59" s="35">
        <v>1129.32</v>
      </c>
      <c r="D59" s="36">
        <f t="shared" si="1"/>
        <v>0.56465999999999994</v>
      </c>
    </row>
    <row r="60" spans="1:4" x14ac:dyDescent="0.25">
      <c r="A60" s="34" t="s">
        <v>152</v>
      </c>
      <c r="B60" s="35">
        <v>8500</v>
      </c>
      <c r="C60" s="35">
        <v>4620</v>
      </c>
      <c r="D60" s="36">
        <f t="shared" si="1"/>
        <v>0.54352941176470593</v>
      </c>
    </row>
    <row r="61" spans="1:4" x14ac:dyDescent="0.25">
      <c r="A61" s="34" t="s">
        <v>164</v>
      </c>
      <c r="B61" s="35">
        <v>15000</v>
      </c>
      <c r="C61" s="35">
        <v>10778.98</v>
      </c>
      <c r="D61" s="36">
        <f t="shared" si="1"/>
        <v>0.71859866666666661</v>
      </c>
    </row>
    <row r="62" spans="1:4" x14ac:dyDescent="0.25">
      <c r="A62" s="34" t="s">
        <v>166</v>
      </c>
      <c r="B62" s="35">
        <v>43250</v>
      </c>
      <c r="C62" s="35">
        <v>24172.5</v>
      </c>
      <c r="D62" s="36">
        <f t="shared" si="1"/>
        <v>0.5589017341040462</v>
      </c>
    </row>
    <row r="63" spans="1:4" x14ac:dyDescent="0.25">
      <c r="A63" s="34" t="s">
        <v>173</v>
      </c>
      <c r="B63" s="35">
        <v>750</v>
      </c>
      <c r="C63" s="35">
        <v>873</v>
      </c>
      <c r="D63" s="36">
        <f t="shared" si="1"/>
        <v>1.1639999999999999</v>
      </c>
    </row>
    <row r="64" spans="1:4" x14ac:dyDescent="0.25">
      <c r="A64" s="34" t="s">
        <v>167</v>
      </c>
      <c r="B64" s="35">
        <v>500</v>
      </c>
      <c r="C64" s="35">
        <v>23.18</v>
      </c>
      <c r="D64" s="36">
        <f t="shared" si="1"/>
        <v>4.6359999999999998E-2</v>
      </c>
    </row>
    <row r="65" spans="1:4" x14ac:dyDescent="0.25">
      <c r="A65" s="53" t="s">
        <v>174</v>
      </c>
      <c r="B65" s="54">
        <v>30000</v>
      </c>
      <c r="C65" s="54">
        <f>SUBTOTAL(9,C66:C66)</f>
        <v>30000</v>
      </c>
      <c r="D65" s="55">
        <f t="shared" si="1"/>
        <v>1</v>
      </c>
    </row>
    <row r="66" spans="1:4" x14ac:dyDescent="0.25">
      <c r="A66" s="34" t="s">
        <v>175</v>
      </c>
      <c r="B66" s="35">
        <v>30000</v>
      </c>
      <c r="C66" s="35">
        <v>30000</v>
      </c>
      <c r="D66" s="36">
        <f t="shared" si="1"/>
        <v>1</v>
      </c>
    </row>
    <row r="67" spans="1:4" x14ac:dyDescent="0.25">
      <c r="A67" s="47" t="s">
        <v>176</v>
      </c>
      <c r="B67" s="48">
        <v>138542</v>
      </c>
      <c r="C67" s="48">
        <f>SUBTOTAL(9,C70:C108)</f>
        <v>65261.549999999996</v>
      </c>
      <c r="D67" s="49">
        <f t="shared" si="1"/>
        <v>0.4710596786534047</v>
      </c>
    </row>
    <row r="68" spans="1:4" x14ac:dyDescent="0.25">
      <c r="A68" s="50" t="s">
        <v>177</v>
      </c>
      <c r="B68" s="51">
        <v>103600</v>
      </c>
      <c r="C68" s="51">
        <f>SUBTOTAL(9,C70:C93)</f>
        <v>64505.25</v>
      </c>
      <c r="D68" s="52">
        <f t="shared" si="1"/>
        <v>0.62263754826254825</v>
      </c>
    </row>
    <row r="69" spans="1:4" x14ac:dyDescent="0.25">
      <c r="A69" s="53" t="s">
        <v>150</v>
      </c>
      <c r="B69" s="54">
        <v>98600</v>
      </c>
      <c r="C69" s="54">
        <f>SUBTOTAL(9,C70:C88)</f>
        <v>58958.74</v>
      </c>
      <c r="D69" s="55">
        <f t="shared" si="1"/>
        <v>0.59795882352941176</v>
      </c>
    </row>
    <row r="70" spans="1:4" x14ac:dyDescent="0.25">
      <c r="A70" s="34" t="s">
        <v>151</v>
      </c>
      <c r="B70" s="35">
        <v>4500</v>
      </c>
      <c r="C70" s="35">
        <v>44.34</v>
      </c>
      <c r="D70" s="36">
        <f t="shared" si="1"/>
        <v>9.8533333333333337E-3</v>
      </c>
    </row>
    <row r="71" spans="1:4" x14ac:dyDescent="0.25">
      <c r="A71" s="34" t="s">
        <v>152</v>
      </c>
      <c r="B71" s="35">
        <v>9600</v>
      </c>
      <c r="C71" s="35">
        <v>600</v>
      </c>
      <c r="D71" s="36">
        <f t="shared" si="1"/>
        <v>6.25E-2</v>
      </c>
    </row>
    <row r="72" spans="1:4" x14ac:dyDescent="0.25">
      <c r="A72" s="34" t="s">
        <v>153</v>
      </c>
      <c r="B72" s="35">
        <v>700</v>
      </c>
      <c r="C72" s="35">
        <v>300</v>
      </c>
      <c r="D72" s="36">
        <f t="shared" si="1"/>
        <v>0.42857142857142855</v>
      </c>
    </row>
    <row r="73" spans="1:4" x14ac:dyDescent="0.25">
      <c r="A73" s="34" t="s">
        <v>178</v>
      </c>
      <c r="B73" s="35">
        <v>0</v>
      </c>
      <c r="C73" s="35">
        <v>56</v>
      </c>
      <c r="D73" s="36" t="str">
        <f t="shared" si="1"/>
        <v>-</v>
      </c>
    </row>
    <row r="74" spans="1:4" x14ac:dyDescent="0.25">
      <c r="A74" s="34" t="s">
        <v>154</v>
      </c>
      <c r="B74" s="35">
        <v>3000</v>
      </c>
      <c r="C74" s="35">
        <v>2267.33</v>
      </c>
      <c r="D74" s="36">
        <f t="shared" si="1"/>
        <v>0.75577666666666665</v>
      </c>
    </row>
    <row r="75" spans="1:4" x14ac:dyDescent="0.25">
      <c r="A75" s="34" t="s">
        <v>156</v>
      </c>
      <c r="B75" s="35">
        <v>0</v>
      </c>
      <c r="C75" s="35">
        <v>39.979999999999997</v>
      </c>
      <c r="D75" s="36" t="str">
        <f t="shared" si="1"/>
        <v>-</v>
      </c>
    </row>
    <row r="76" spans="1:4" x14ac:dyDescent="0.25">
      <c r="A76" s="34" t="s">
        <v>179</v>
      </c>
      <c r="B76" s="35">
        <v>2000</v>
      </c>
      <c r="C76" s="35">
        <v>479.62</v>
      </c>
      <c r="D76" s="36">
        <f t="shared" si="1"/>
        <v>0.23981</v>
      </c>
    </row>
    <row r="77" spans="1:4" x14ac:dyDescent="0.25">
      <c r="A77" s="34" t="s">
        <v>157</v>
      </c>
      <c r="B77" s="35">
        <v>500</v>
      </c>
      <c r="C77" s="35">
        <v>0</v>
      </c>
      <c r="D77" s="36">
        <f t="shared" si="1"/>
        <v>0</v>
      </c>
    </row>
    <row r="78" spans="1:4" x14ac:dyDescent="0.25">
      <c r="A78" s="34" t="s">
        <v>158</v>
      </c>
      <c r="B78" s="35">
        <v>600</v>
      </c>
      <c r="C78" s="35">
        <v>170.6</v>
      </c>
      <c r="D78" s="36">
        <f t="shared" si="1"/>
        <v>0.28433333333333333</v>
      </c>
    </row>
    <row r="79" spans="1:4" x14ac:dyDescent="0.25">
      <c r="A79" s="34" t="s">
        <v>159</v>
      </c>
      <c r="B79" s="35">
        <v>5000</v>
      </c>
      <c r="C79" s="35">
        <v>0</v>
      </c>
      <c r="D79" s="36">
        <f t="shared" si="1"/>
        <v>0</v>
      </c>
    </row>
    <row r="80" spans="1:4" x14ac:dyDescent="0.25">
      <c r="A80" s="34" t="s">
        <v>160</v>
      </c>
      <c r="B80" s="35">
        <v>500</v>
      </c>
      <c r="C80" s="35">
        <v>794.08</v>
      </c>
      <c r="D80" s="36">
        <f t="shared" si="1"/>
        <v>1.58816</v>
      </c>
    </row>
    <row r="81" spans="1:4" x14ac:dyDescent="0.25">
      <c r="A81" s="34" t="s">
        <v>162</v>
      </c>
      <c r="B81" s="35">
        <v>12500</v>
      </c>
      <c r="C81" s="35">
        <v>3600</v>
      </c>
      <c r="D81" s="36">
        <f t="shared" si="1"/>
        <v>0.28799999999999998</v>
      </c>
    </row>
    <row r="82" spans="1:4" x14ac:dyDescent="0.25">
      <c r="A82" s="34" t="s">
        <v>164</v>
      </c>
      <c r="B82" s="35">
        <v>44000</v>
      </c>
      <c r="C82" s="35">
        <v>33553.089999999997</v>
      </c>
      <c r="D82" s="36">
        <f t="shared" si="1"/>
        <v>0.76257022727272716</v>
      </c>
    </row>
    <row r="83" spans="1:4" x14ac:dyDescent="0.25">
      <c r="A83" s="34" t="s">
        <v>166</v>
      </c>
      <c r="B83" s="35">
        <v>10000</v>
      </c>
      <c r="C83" s="35">
        <v>11359.25</v>
      </c>
      <c r="D83" s="36">
        <f t="shared" si="1"/>
        <v>1.1359250000000001</v>
      </c>
    </row>
    <row r="84" spans="1:4" x14ac:dyDescent="0.25">
      <c r="A84" s="34" t="s">
        <v>173</v>
      </c>
      <c r="B84" s="35">
        <v>1000</v>
      </c>
      <c r="C84" s="35">
        <v>0</v>
      </c>
      <c r="D84" s="36">
        <f t="shared" si="1"/>
        <v>0</v>
      </c>
    </row>
    <row r="85" spans="1:4" x14ac:dyDescent="0.25">
      <c r="A85" s="34" t="s">
        <v>167</v>
      </c>
      <c r="B85" s="35">
        <v>400</v>
      </c>
      <c r="C85" s="35">
        <v>0</v>
      </c>
      <c r="D85" s="36">
        <f t="shared" si="1"/>
        <v>0</v>
      </c>
    </row>
    <row r="86" spans="1:4" x14ac:dyDescent="0.25">
      <c r="A86" s="34" t="s">
        <v>180</v>
      </c>
      <c r="B86" s="35">
        <v>3500</v>
      </c>
      <c r="C86" s="35">
        <v>4980.55</v>
      </c>
      <c r="D86" s="36">
        <f t="shared" si="1"/>
        <v>1.4230142857142858</v>
      </c>
    </row>
    <row r="87" spans="1:4" x14ac:dyDescent="0.25">
      <c r="A87" s="34" t="s">
        <v>169</v>
      </c>
      <c r="B87" s="35">
        <v>300</v>
      </c>
      <c r="C87" s="35">
        <v>310.60000000000002</v>
      </c>
      <c r="D87" s="36">
        <f t="shared" si="1"/>
        <v>1.0353333333333334</v>
      </c>
    </row>
    <row r="88" spans="1:4" x14ac:dyDescent="0.25">
      <c r="A88" s="34" t="s">
        <v>181</v>
      </c>
      <c r="B88" s="35">
        <v>500</v>
      </c>
      <c r="C88" s="35">
        <v>403.3</v>
      </c>
      <c r="D88" s="36">
        <f t="shared" si="1"/>
        <v>0.80659999999999998</v>
      </c>
    </row>
    <row r="89" spans="1:4" x14ac:dyDescent="0.25">
      <c r="A89" s="53" t="s">
        <v>170</v>
      </c>
      <c r="B89" s="54">
        <v>0</v>
      </c>
      <c r="C89" s="54">
        <f>SUBTOTAL(9,C90:C90)</f>
        <v>0.14000000000000001</v>
      </c>
      <c r="D89" s="55" t="str">
        <f t="shared" si="1"/>
        <v>-</v>
      </c>
    </row>
    <row r="90" spans="1:4" x14ac:dyDescent="0.25">
      <c r="A90" s="34" t="s">
        <v>182</v>
      </c>
      <c r="B90" s="35">
        <v>0</v>
      </c>
      <c r="C90" s="35">
        <v>0.14000000000000001</v>
      </c>
      <c r="D90" s="36" t="str">
        <f t="shared" ref="D90:D109" si="2">IF(B90&lt;&gt;0,C90/B90,"-")</f>
        <v>-</v>
      </c>
    </row>
    <row r="91" spans="1:4" x14ac:dyDescent="0.25">
      <c r="A91" s="53" t="s">
        <v>174</v>
      </c>
      <c r="B91" s="54">
        <v>5000</v>
      </c>
      <c r="C91" s="54">
        <f>SUBTOTAL(9,C92:C93)</f>
        <v>5546.37</v>
      </c>
      <c r="D91" s="55">
        <f t="shared" si="2"/>
        <v>1.1092739999999999</v>
      </c>
    </row>
    <row r="92" spans="1:4" x14ac:dyDescent="0.25">
      <c r="A92" s="34" t="s">
        <v>183</v>
      </c>
      <c r="B92" s="35">
        <v>0</v>
      </c>
      <c r="C92" s="35">
        <v>3184.37</v>
      </c>
      <c r="D92" s="36" t="str">
        <f t="shared" si="2"/>
        <v>-</v>
      </c>
    </row>
    <row r="93" spans="1:4" x14ac:dyDescent="0.25">
      <c r="A93" s="34" t="s">
        <v>175</v>
      </c>
      <c r="B93" s="35">
        <v>5000</v>
      </c>
      <c r="C93" s="35">
        <v>2362</v>
      </c>
      <c r="D93" s="36">
        <f t="shared" si="2"/>
        <v>0.47239999999999999</v>
      </c>
    </row>
    <row r="94" spans="1:4" x14ac:dyDescent="0.25">
      <c r="A94" s="50" t="s">
        <v>184</v>
      </c>
      <c r="B94" s="51">
        <v>8000</v>
      </c>
      <c r="C94" s="51">
        <f>SUBTOTAL(9,C96:C99)</f>
        <v>156.49</v>
      </c>
      <c r="D94" s="52">
        <f t="shared" si="2"/>
        <v>1.9561250000000002E-2</v>
      </c>
    </row>
    <row r="95" spans="1:4" x14ac:dyDescent="0.25">
      <c r="A95" s="53" t="s">
        <v>150</v>
      </c>
      <c r="B95" s="54">
        <v>8000</v>
      </c>
      <c r="C95" s="54">
        <f>SUBTOTAL(9,C96:C99)</f>
        <v>156.49</v>
      </c>
      <c r="D95" s="55">
        <f t="shared" si="2"/>
        <v>1.9561250000000002E-2</v>
      </c>
    </row>
    <row r="96" spans="1:4" x14ac:dyDescent="0.25">
      <c r="A96" s="34" t="s">
        <v>154</v>
      </c>
      <c r="B96" s="35">
        <v>100</v>
      </c>
      <c r="C96" s="35">
        <v>0</v>
      </c>
      <c r="D96" s="36">
        <f t="shared" si="2"/>
        <v>0</v>
      </c>
    </row>
    <row r="97" spans="1:4" x14ac:dyDescent="0.25">
      <c r="A97" s="34" t="s">
        <v>164</v>
      </c>
      <c r="B97" s="35">
        <v>7000</v>
      </c>
      <c r="C97" s="35">
        <v>0</v>
      </c>
      <c r="D97" s="36">
        <f t="shared" si="2"/>
        <v>0</v>
      </c>
    </row>
    <row r="98" spans="1:4" x14ac:dyDescent="0.25">
      <c r="A98" s="34" t="s">
        <v>166</v>
      </c>
      <c r="B98" s="35">
        <v>500</v>
      </c>
      <c r="C98" s="35">
        <v>0</v>
      </c>
      <c r="D98" s="36">
        <f t="shared" si="2"/>
        <v>0</v>
      </c>
    </row>
    <row r="99" spans="1:4" x14ac:dyDescent="0.25">
      <c r="A99" s="34" t="s">
        <v>169</v>
      </c>
      <c r="B99" s="35">
        <v>400</v>
      </c>
      <c r="C99" s="35">
        <v>156.49</v>
      </c>
      <c r="D99" s="36">
        <f t="shared" si="2"/>
        <v>0.39122500000000004</v>
      </c>
    </row>
    <row r="100" spans="1:4" x14ac:dyDescent="0.25">
      <c r="A100" s="50" t="s">
        <v>185</v>
      </c>
      <c r="B100" s="51">
        <v>26942</v>
      </c>
      <c r="C100" s="51">
        <f>SUBTOTAL(9,C102:C105)</f>
        <v>0</v>
      </c>
      <c r="D100" s="52">
        <f t="shared" si="2"/>
        <v>0</v>
      </c>
    </row>
    <row r="101" spans="1:4" x14ac:dyDescent="0.25">
      <c r="A101" s="53" t="s">
        <v>145</v>
      </c>
      <c r="B101" s="54">
        <v>22942</v>
      </c>
      <c r="C101" s="54">
        <f>SUBTOTAL(9,C102:C102)</f>
        <v>0</v>
      </c>
      <c r="D101" s="55">
        <f t="shared" si="2"/>
        <v>0</v>
      </c>
    </row>
    <row r="102" spans="1:4" x14ac:dyDescent="0.25">
      <c r="A102" s="34" t="s">
        <v>146</v>
      </c>
      <c r="B102" s="35">
        <v>22942</v>
      </c>
      <c r="C102" s="35">
        <v>0</v>
      </c>
      <c r="D102" s="36">
        <f t="shared" si="2"/>
        <v>0</v>
      </c>
    </row>
    <row r="103" spans="1:4" x14ac:dyDescent="0.25">
      <c r="A103" s="53" t="s">
        <v>150</v>
      </c>
      <c r="B103" s="54">
        <v>4000</v>
      </c>
      <c r="C103" s="54">
        <f>SUBTOTAL(9,C104:C105)</f>
        <v>0</v>
      </c>
      <c r="D103" s="55">
        <f t="shared" si="2"/>
        <v>0</v>
      </c>
    </row>
    <row r="104" spans="1:4" x14ac:dyDescent="0.25">
      <c r="A104" s="34" t="s">
        <v>152</v>
      </c>
      <c r="B104" s="35">
        <v>1000</v>
      </c>
      <c r="C104" s="35">
        <v>0</v>
      </c>
      <c r="D104" s="36">
        <f t="shared" si="2"/>
        <v>0</v>
      </c>
    </row>
    <row r="105" spans="1:4" x14ac:dyDescent="0.25">
      <c r="A105" s="34" t="s">
        <v>166</v>
      </c>
      <c r="B105" s="35">
        <v>3000</v>
      </c>
      <c r="C105" s="35">
        <v>0</v>
      </c>
      <c r="D105" s="36">
        <f t="shared" si="2"/>
        <v>0</v>
      </c>
    </row>
    <row r="106" spans="1:4" x14ac:dyDescent="0.25">
      <c r="A106" s="50" t="s">
        <v>186</v>
      </c>
      <c r="B106" s="51">
        <v>0</v>
      </c>
      <c r="C106" s="51">
        <f>SUBTOTAL(9,C108:C108)</f>
        <v>599.80999999999995</v>
      </c>
      <c r="D106" s="52" t="str">
        <f t="shared" si="2"/>
        <v>-</v>
      </c>
    </row>
    <row r="107" spans="1:4" x14ac:dyDescent="0.25">
      <c r="A107" s="53" t="s">
        <v>150</v>
      </c>
      <c r="B107" s="54">
        <v>0</v>
      </c>
      <c r="C107" s="54">
        <f>SUBTOTAL(9,C108:C108)</f>
        <v>599.80999999999995</v>
      </c>
      <c r="D107" s="55" t="str">
        <f t="shared" si="2"/>
        <v>-</v>
      </c>
    </row>
    <row r="108" spans="1:4" x14ac:dyDescent="0.25">
      <c r="A108" s="34" t="s">
        <v>159</v>
      </c>
      <c r="B108" s="35">
        <v>0</v>
      </c>
      <c r="C108" s="35">
        <v>599.80999999999995</v>
      </c>
      <c r="D108" s="36" t="str">
        <f t="shared" si="2"/>
        <v>-</v>
      </c>
    </row>
    <row r="109" spans="1:4" ht="20.100000000000001" customHeight="1" x14ac:dyDescent="0.25">
      <c r="A109" s="37" t="s">
        <v>56</v>
      </c>
      <c r="B109" s="38">
        <v>1131635</v>
      </c>
      <c r="C109" s="38">
        <f>IFERROR(SUBTOTAL(9,C30:C108),0)</f>
        <v>574672.02000000014</v>
      </c>
      <c r="D109" s="39">
        <f t="shared" si="2"/>
        <v>0.50782453706362929</v>
      </c>
    </row>
    <row r="110" spans="1:4" x14ac:dyDescent="0.25">
      <c r="D110" s="11"/>
    </row>
  </sheetData>
  <mergeCells count="3">
    <mergeCell ref="A2:D2"/>
    <mergeCell ref="A1:D1"/>
    <mergeCell ref="A14:D14"/>
  </mergeCells>
  <pageMargins left="0.70866141732283505" right="0.70866141732283505" top="0.74803149606299202" bottom="0.74803149606299202" header="0.31496062992126" footer="0.31496062992126"/>
  <pageSetup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15</vt:i4>
      </vt:variant>
    </vt:vector>
  </HeadingPairs>
  <TitlesOfParts>
    <vt:vector size="19" baseType="lpstr">
      <vt:lpstr>Sažetak</vt:lpstr>
      <vt:lpstr>Račun prihoda i rashoda</vt:lpstr>
      <vt:lpstr>Račun financiranja</vt:lpstr>
      <vt:lpstr>Posebni dio</vt:lpstr>
      <vt:lpstr>Sažetak!__S0A_Master_DS__X</vt:lpstr>
      <vt:lpstr>Sažetak!__S0A_Naslov_DS__</vt:lpstr>
      <vt:lpstr>'Račun prihoda i rashoda'!__S1A_G01_DS__X</vt:lpstr>
      <vt:lpstr>'Račun prihoda i rashoda'!__S1A_G02_DS__X</vt:lpstr>
      <vt:lpstr>'Račun prihoda i rashoda'!__S1A_G03_DS__X</vt:lpstr>
      <vt:lpstr>'Račun prihoda i rashoda'!__S1A_Master_DS__X</vt:lpstr>
      <vt:lpstr>'Račun financiranja'!__S1A_Naslov_DS__</vt:lpstr>
      <vt:lpstr>'Račun prihoda i rashoda'!__S1A_Naslov_DS__</vt:lpstr>
      <vt:lpstr>'Posebni dio'!__S2A_G01_DS__X</vt:lpstr>
      <vt:lpstr>'Posebni dio'!__S2A_Master_DS__X</vt:lpstr>
      <vt:lpstr>'Posebni dio'!__S2A_Naslov_DS__</vt:lpstr>
      <vt:lpstr>Sažetak!S0A_Ver1</vt:lpstr>
      <vt:lpstr>'Račun financiranja'!S1A_RedoviSveuk</vt:lpstr>
      <vt:lpstr>'Račun prihoda i rashoda'!S1A_RedoviSveuk</vt:lpstr>
      <vt:lpstr>'Posebni dio'!S2A_RedoviSveuk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Arheološki muzej Osijek</cp:lastModifiedBy>
  <dcterms:created xsi:type="dcterms:W3CDTF">2026-07-20T07:15:48Z</dcterms:created>
  <dcterms:modified xsi:type="dcterms:W3CDTF">2026-07-22T08:43:47Z</dcterms:modified>
</cp:coreProperties>
</file>